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19420" windowHeight="11020" tabRatio="933"/>
  </bookViews>
  <sheets>
    <sheet name="1011" sheetId="2" r:id="rId1"/>
    <sheet name="1011 GPS" sheetId="3" r:id="rId2"/>
    <sheet name="1011 SS" sheetId="35" r:id="rId3"/>
    <sheet name="1011 ES" sheetId="36" r:id="rId4"/>
    <sheet name="1021" sheetId="4" r:id="rId5"/>
    <sheet name="1022" sheetId="5" r:id="rId6"/>
    <sheet name="1031" sheetId="6" r:id="rId7"/>
    <sheet name="1031 GPS" sheetId="7" r:id="rId8"/>
    <sheet name="1031 SS" sheetId="37" r:id="rId9"/>
    <sheet name="1031 ES" sheetId="38" r:id="rId10"/>
    <sheet name="1032" sheetId="8" r:id="rId11"/>
    <sheet name="1041" sheetId="9" r:id="rId12"/>
    <sheet name="1061" sheetId="10" r:id="rId13"/>
    <sheet name="1071" sheetId="11" r:id="rId14"/>
    <sheet name="1081" sheetId="12" r:id="rId15"/>
    <sheet name="1091" sheetId="13" r:id="rId16"/>
    <sheet name="1101" sheetId="14" r:id="rId17"/>
    <sheet name="1111" sheetId="15" r:id="rId18"/>
    <sheet name="1131" sheetId="16" r:id="rId19"/>
    <sheet name="7611" sheetId="17" r:id="rId20"/>
    <sheet name="8711" sheetId="18" r:id="rId21"/>
    <sheet name="8721" sheetId="19" r:id="rId22"/>
    <sheet name="8751" sheetId="20" r:id="rId23"/>
    <sheet name="4421" sheetId="21" r:id="rId24"/>
    <sheet name="4411" sheetId="22" r:id="rId25"/>
    <sheet name="3361 (1)" sheetId="23" r:id="rId26"/>
    <sheet name="3361 (2)" sheetId="24" r:id="rId27"/>
    <sheet name="1999-18-17-GPS" sheetId="25" r:id="rId28"/>
    <sheet name="GF-Infra Social 3999-49-69" sheetId="26" r:id="rId29"/>
    <sheet name="GF-Infra Economic 8752-53" sheetId="27" r:id="rId30"/>
    <sheet name="20% Social 4918-6918" sheetId="28" r:id="rId31"/>
    <sheet name="20% Economic 8918" sheetId="29" r:id="rId32"/>
    <sheet name="1201" sheetId="30" r:id="rId33"/>
    <sheet name="9991 (BGP)" sheetId="31" r:id="rId34"/>
    <sheet name="9940" sheetId="32" r:id="rId35"/>
    <sheet name="9999" sheetId="33" r:id="rId36"/>
    <sheet name="Summary" sheetId="34" r:id="rId37"/>
    <sheet name="FORM 1 - SUMMARY" sheetId="39" r:id="rId38"/>
  </sheets>
  <externalReferences>
    <externalReference r:id="rId39"/>
    <externalReference r:id="rId40"/>
    <externalReference r:id="rId41"/>
  </externalReferences>
  <definedNames>
    <definedName name="_1011" localSheetId="0">'[1]1011'!#REF!</definedName>
    <definedName name="_1011" localSheetId="1">'[1]1011'!#REF!</definedName>
    <definedName name="_1011" localSheetId="4">'[1]1011'!#REF!</definedName>
    <definedName name="_1011" localSheetId="5">'[1]1011'!#REF!</definedName>
    <definedName name="_1011" localSheetId="6">'[1]1011'!#REF!</definedName>
    <definedName name="_1011" localSheetId="7">'[1]1011'!#REF!</definedName>
    <definedName name="_1011" localSheetId="10">'[1]1011'!#REF!</definedName>
    <definedName name="_1011" localSheetId="11">'[1]1011'!#REF!</definedName>
    <definedName name="_1011" localSheetId="12">'[1]1011'!#REF!</definedName>
    <definedName name="_1011" localSheetId="13">'[1]1011'!#REF!</definedName>
    <definedName name="_1011" localSheetId="14">'[1]1011'!#REF!</definedName>
    <definedName name="_1011" localSheetId="15">'[1]1011'!#REF!</definedName>
    <definedName name="_1011" localSheetId="16">'[1]1011'!#REF!</definedName>
    <definedName name="_1011" localSheetId="17">'[1]1011'!#REF!</definedName>
    <definedName name="_1011" localSheetId="18">'[1]1011'!#REF!</definedName>
    <definedName name="_1011" localSheetId="32">'[1]1011'!#REF!</definedName>
    <definedName name="_1011" localSheetId="27">'[1]1011'!#REF!</definedName>
    <definedName name="_1011" localSheetId="31">'[1]1011'!#REF!</definedName>
    <definedName name="_1011" localSheetId="30">'[1]1011'!#REF!</definedName>
    <definedName name="_1011" localSheetId="25">'[1]1011'!#REF!</definedName>
    <definedName name="_1011" localSheetId="26">'[1]1011'!#REF!</definedName>
    <definedName name="_1011" localSheetId="24">'[1]1011'!#REF!</definedName>
    <definedName name="_1011" localSheetId="23">'[1]1011'!#REF!</definedName>
    <definedName name="_1011" localSheetId="19">'[1]1011'!#REF!</definedName>
    <definedName name="_1011" localSheetId="20">'[1]1011'!#REF!</definedName>
    <definedName name="_1011" localSheetId="21">'[1]1011'!#REF!</definedName>
    <definedName name="_1011" localSheetId="22">'[1]1011'!#REF!</definedName>
    <definedName name="_1011" localSheetId="34">'[1]1011'!#REF!</definedName>
    <definedName name="_1011" localSheetId="33">'[1]1011'!#REF!</definedName>
    <definedName name="_1011" localSheetId="35">'[1]1011'!#REF!</definedName>
    <definedName name="_1011" localSheetId="29">'[1]1011'!#REF!</definedName>
    <definedName name="_1011" localSheetId="28">'[1]1011'!#REF!</definedName>
    <definedName name="_Fill" localSheetId="0" hidden="1">'[1]1011'!#REF!</definedName>
    <definedName name="_Fill" localSheetId="1" hidden="1">'[1]1011'!#REF!</definedName>
    <definedName name="_Fill" localSheetId="4" hidden="1">'[1]1011'!#REF!</definedName>
    <definedName name="_Fill" localSheetId="5" hidden="1">'[1]1011'!#REF!</definedName>
    <definedName name="_Fill" localSheetId="6" hidden="1">'[1]1011'!#REF!</definedName>
    <definedName name="_Fill" localSheetId="7" hidden="1">'[1]1011'!#REF!</definedName>
    <definedName name="_Fill" localSheetId="10" hidden="1">'[1]1011'!#REF!</definedName>
    <definedName name="_Fill" localSheetId="11" hidden="1">'[1]1011'!#REF!</definedName>
    <definedName name="_Fill" localSheetId="12" hidden="1">'[1]1011'!#REF!</definedName>
    <definedName name="_Fill" localSheetId="13" hidden="1">'[1]1011'!#REF!</definedName>
    <definedName name="_Fill" localSheetId="14" hidden="1">'[1]1011'!#REF!</definedName>
    <definedName name="_Fill" localSheetId="15" hidden="1">'[1]1011'!#REF!</definedName>
    <definedName name="_Fill" localSheetId="16" hidden="1">'[1]1011'!#REF!</definedName>
    <definedName name="_Fill" localSheetId="17" hidden="1">'[1]1011'!#REF!</definedName>
    <definedName name="_Fill" localSheetId="18" hidden="1">'[1]1011'!#REF!</definedName>
    <definedName name="_Fill" localSheetId="32" hidden="1">'[1]1011'!#REF!</definedName>
    <definedName name="_Fill" localSheetId="27" hidden="1">'[1]1011'!#REF!</definedName>
    <definedName name="_Fill" localSheetId="31" hidden="1">'[1]1011'!#REF!</definedName>
    <definedName name="_Fill" localSheetId="30" hidden="1">'[1]1011'!#REF!</definedName>
    <definedName name="_Fill" localSheetId="25" hidden="1">'[1]1011'!#REF!</definedName>
    <definedName name="_Fill" localSheetId="26" hidden="1">'[1]1011'!#REF!</definedName>
    <definedName name="_Fill" localSheetId="24" hidden="1">'[1]1011'!#REF!</definedName>
    <definedName name="_Fill" localSheetId="23" hidden="1">'[1]1011'!#REF!</definedName>
    <definedName name="_Fill" localSheetId="19" hidden="1">'[1]1011'!#REF!</definedName>
    <definedName name="_Fill" localSheetId="20" hidden="1">'[1]1011'!#REF!</definedName>
    <definedName name="_Fill" localSheetId="21" hidden="1">'[1]1011'!#REF!</definedName>
    <definedName name="_Fill" localSheetId="22" hidden="1">'[1]1011'!#REF!</definedName>
    <definedName name="_Fill" localSheetId="34" hidden="1">'[1]1011'!#REF!</definedName>
    <definedName name="_Fill" localSheetId="33" hidden="1">'[1]1011'!#REF!</definedName>
    <definedName name="_Fill" localSheetId="35" hidden="1">'[1]1011'!#REF!</definedName>
    <definedName name="_Fill" localSheetId="29" hidden="1">'[1]1011'!#REF!</definedName>
    <definedName name="_Fill" localSheetId="28" hidden="1">'[1]1011'!#REF!</definedName>
    <definedName name="NAME" localSheetId="0">#REF!</definedName>
    <definedName name="NAME" localSheetId="1">#REF!</definedName>
    <definedName name="NAME" localSheetId="4">#REF!</definedName>
    <definedName name="NAME" localSheetId="5">#REF!</definedName>
    <definedName name="NAME" localSheetId="6">#REF!</definedName>
    <definedName name="NAME" localSheetId="7">#REF!</definedName>
    <definedName name="NAME" localSheetId="10">#REF!</definedName>
    <definedName name="NAME" localSheetId="11">#REF!</definedName>
    <definedName name="NAME" localSheetId="12">#REF!</definedName>
    <definedName name="NAME" localSheetId="13">#REF!</definedName>
    <definedName name="NAME" localSheetId="14">#REF!</definedName>
    <definedName name="NAME" localSheetId="15">#REF!</definedName>
    <definedName name="NAME" localSheetId="16">#REF!</definedName>
    <definedName name="NAME" localSheetId="17">#REF!</definedName>
    <definedName name="NAME" localSheetId="18">#REF!</definedName>
    <definedName name="NAME" localSheetId="32">#REF!</definedName>
    <definedName name="NAME" localSheetId="27">#REF!</definedName>
    <definedName name="NAME" localSheetId="31">#REF!</definedName>
    <definedName name="NAME" localSheetId="30">#REF!</definedName>
    <definedName name="NAME" localSheetId="25">#REF!</definedName>
    <definedName name="NAME" localSheetId="26">#REF!</definedName>
    <definedName name="NAME" localSheetId="24">#REF!</definedName>
    <definedName name="NAME" localSheetId="23">#REF!</definedName>
    <definedName name="NAME" localSheetId="19">#REF!</definedName>
    <definedName name="NAME" localSheetId="20">#REF!</definedName>
    <definedName name="NAME" localSheetId="21">#REF!</definedName>
    <definedName name="NAME" localSheetId="22">#REF!</definedName>
    <definedName name="NAME" localSheetId="34">#REF!</definedName>
    <definedName name="NAME" localSheetId="33">#REF!</definedName>
    <definedName name="NAME" localSheetId="35">#REF!</definedName>
    <definedName name="NAME" localSheetId="29">#REF!</definedName>
    <definedName name="NAME" localSheetId="28">#REF!</definedName>
    <definedName name="_xlnm.Print_Area" localSheetId="0">'1011'!$A$1:$S$98</definedName>
    <definedName name="_xlnm.Print_Area" localSheetId="3">'1011 ES'!$A$1:$S$98</definedName>
    <definedName name="_xlnm.Print_Area" localSheetId="1">'1011 GPS'!$A$1:$S$99</definedName>
    <definedName name="_xlnm.Print_Area" localSheetId="2">'1011 SS'!$A$1:$S$98</definedName>
    <definedName name="_xlnm.Print_Area" localSheetId="4">'1021'!$A$1:$S$172</definedName>
    <definedName name="_xlnm.Print_Area" localSheetId="5">'1022'!$A$1:$S$151</definedName>
    <definedName name="_xlnm.Print_Area" localSheetId="6">'1031'!$A$1:$S$89</definedName>
    <definedName name="_xlnm.Print_Area" localSheetId="9">'1031 ES'!$A$1:$S$90</definedName>
    <definedName name="_xlnm.Print_Area" localSheetId="7">'1031 GPS'!$A$1:$S$89</definedName>
    <definedName name="_xlnm.Print_Area" localSheetId="8">'1031 SS'!$A$1:$S$90</definedName>
    <definedName name="_xlnm.Print_Area" localSheetId="10">'1032'!$A$1:$S$163</definedName>
    <definedName name="_xlnm.Print_Area" localSheetId="11">'1041'!$A$1:$S$161</definedName>
    <definedName name="_xlnm.Print_Area" localSheetId="12">'1061'!$A$1:$S$157</definedName>
    <definedName name="_xlnm.Print_Area" localSheetId="13">'1071'!$A$1:$S$150</definedName>
    <definedName name="_xlnm.Print_Area" localSheetId="14">'1081'!$A$1:$S$99</definedName>
    <definedName name="_xlnm.Print_Area" localSheetId="15">'1091'!$A$1:$S$146</definedName>
    <definedName name="_xlnm.Print_Area" localSheetId="16">'1101'!$A$1:$S$161</definedName>
    <definedName name="_xlnm.Print_Area" localSheetId="17">'1111'!$A$1:$S$67</definedName>
    <definedName name="_xlnm.Print_Area" localSheetId="18">'1131'!$A$1:$S$142</definedName>
    <definedName name="_xlnm.Print_Area" localSheetId="32">'1201'!$A$1:$S$87</definedName>
    <definedName name="_xlnm.Print_Area" localSheetId="27">'1999-18-17-GPS'!$A$1:$S$66</definedName>
    <definedName name="_xlnm.Print_Area" localSheetId="31">'20% Economic 8918'!$A$1:$S$35</definedName>
    <definedName name="_xlnm.Print_Area" localSheetId="30">'20% Social 4918-6918'!$A$1:$S$55</definedName>
    <definedName name="_xlnm.Print_Area" localSheetId="25">'3361 (1)'!$A$1:$S$130</definedName>
    <definedName name="_xlnm.Print_Area" localSheetId="26">'3361 (2)'!$A$1:$S$134</definedName>
    <definedName name="_xlnm.Print_Area" localSheetId="24">'4411'!$A$1:$S$163</definedName>
    <definedName name="_xlnm.Print_Area" localSheetId="23">'4421'!$A$1:$S$162</definedName>
    <definedName name="_xlnm.Print_Area" localSheetId="19">'7611'!$A$1:$S$160</definedName>
    <definedName name="_xlnm.Print_Area" localSheetId="20">'8711'!$A$1:$S$104</definedName>
    <definedName name="_xlnm.Print_Area" localSheetId="21">'8721'!$A$1:$S$155</definedName>
    <definedName name="_xlnm.Print_Area" localSheetId="22">'8751'!$A$1:$S$162</definedName>
    <definedName name="_xlnm.Print_Area" localSheetId="34">'9940'!$A$1:$S$132</definedName>
    <definedName name="_xlnm.Print_Area" localSheetId="33">'9991 (BGP)'!$A$1:$S$69</definedName>
    <definedName name="_xlnm.Print_Area" localSheetId="35">'9999'!$A$1:$S$34</definedName>
    <definedName name="_xlnm.Print_Area" localSheetId="37">'FORM 1 - SUMMARY'!$A$1:$H$272</definedName>
    <definedName name="_xlnm.Print_Area" localSheetId="29">'GF-Infra Economic 8752-53'!$A$1:$S$59</definedName>
    <definedName name="_xlnm.Print_Area" localSheetId="28">'GF-Infra Social 3999-49-69'!$A$1:$R$66</definedName>
    <definedName name="_xlnm.Print_Area">#REF!</definedName>
    <definedName name="PRINT_AREA_MI" localSheetId="0">#REF!</definedName>
    <definedName name="PRINT_AREA_MI" localSheetId="1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32">#REF!</definedName>
    <definedName name="PRINT_AREA_MI" localSheetId="27">#REF!</definedName>
    <definedName name="PRINT_AREA_MI" localSheetId="31">#REF!</definedName>
    <definedName name="PRINT_AREA_MI" localSheetId="30">#REF!</definedName>
    <definedName name="PRINT_AREA_MI" localSheetId="25">#REF!</definedName>
    <definedName name="PRINT_AREA_MI" localSheetId="26">#REF!</definedName>
    <definedName name="PRINT_AREA_MI" localSheetId="24">#REF!</definedName>
    <definedName name="PRINT_AREA_MI" localSheetId="23">#REF!</definedName>
    <definedName name="PRINT_AREA_MI" localSheetId="19">#REF!</definedName>
    <definedName name="PRINT_AREA_MI" localSheetId="20">#REF!</definedName>
    <definedName name="PRINT_AREA_MI" localSheetId="21">#REF!</definedName>
    <definedName name="PRINT_AREA_MI" localSheetId="22">#REF!</definedName>
    <definedName name="PRINT_AREA_MI" localSheetId="34">#REF!</definedName>
    <definedName name="PRINT_AREA_MI" localSheetId="33">#REF!</definedName>
    <definedName name="PRINT_AREA_MI" localSheetId="35">#REF!</definedName>
    <definedName name="PRINT_AREA_MI" localSheetId="29">#REF!</definedName>
    <definedName name="PRINT_AREA_MI" localSheetId="28">#REF!</definedName>
    <definedName name="_xlnm.Print_Titles" localSheetId="0">'1011'!$1:$16</definedName>
    <definedName name="_xlnm.Print_Titles" localSheetId="3">'1011 ES'!$5:$16</definedName>
    <definedName name="_xlnm.Print_Titles" localSheetId="1">'1011 GPS'!$1:$16</definedName>
    <definedName name="_xlnm.Print_Titles" localSheetId="2">'1011 SS'!$3:$16</definedName>
    <definedName name="_xlnm.Print_Titles" localSheetId="4">'1021'!$3:$16</definedName>
    <definedName name="_xlnm.Print_Titles" localSheetId="5">'1022'!$3:$15</definedName>
    <definedName name="_xlnm.Print_Titles" localSheetId="6">'1031'!$3:$16</definedName>
    <definedName name="_xlnm.Print_Titles" localSheetId="9">'1031 ES'!$1:$15</definedName>
    <definedName name="_xlnm.Print_Titles" localSheetId="7">'1031 GPS'!$3:$16</definedName>
    <definedName name="_xlnm.Print_Titles" localSheetId="8">'1031 SS'!$1:$16</definedName>
    <definedName name="_xlnm.Print_Titles" localSheetId="10">'1032'!$3:$16</definedName>
    <definedName name="_xlnm.Print_Titles" localSheetId="11">'1041'!$3:$16</definedName>
    <definedName name="_xlnm.Print_Titles" localSheetId="12">'1061'!$3:$16</definedName>
    <definedName name="_xlnm.Print_Titles" localSheetId="13">'1071'!$3:$16</definedName>
    <definedName name="_xlnm.Print_Titles" localSheetId="14">'1081'!$3:$16</definedName>
    <definedName name="_xlnm.Print_Titles" localSheetId="15">'1091'!$3:$16</definedName>
    <definedName name="_xlnm.Print_Titles" localSheetId="16">'1101'!$3:$16</definedName>
    <definedName name="_xlnm.Print_Titles" localSheetId="17">'1111'!$3:$16</definedName>
    <definedName name="_xlnm.Print_Titles" localSheetId="18">'1131'!$3:$16</definedName>
    <definedName name="_xlnm.Print_Titles" localSheetId="32">'1201'!$3:$16</definedName>
    <definedName name="_xlnm.Print_Titles" localSheetId="27">'1999-18-17-GPS'!$3:$16</definedName>
    <definedName name="_xlnm.Print_Titles" localSheetId="31">'20% Economic 8918'!$3:$16</definedName>
    <definedName name="_xlnm.Print_Titles" localSheetId="30">'20% Social 4918-6918'!$3:$16</definedName>
    <definedName name="_xlnm.Print_Titles" localSheetId="25">'3361 (1)'!$3:$16</definedName>
    <definedName name="_xlnm.Print_Titles" localSheetId="26">'3361 (2)'!$3:$16</definedName>
    <definedName name="_xlnm.Print_Titles" localSheetId="24">'4411'!$3:$16</definedName>
    <definedName name="_xlnm.Print_Titles" localSheetId="23">'4421'!$3:$16</definedName>
    <definedName name="_xlnm.Print_Titles" localSheetId="19">'7611'!$3:$16</definedName>
    <definedName name="_xlnm.Print_Titles" localSheetId="20">'8711'!$3:$16</definedName>
    <definedName name="_xlnm.Print_Titles" localSheetId="21">'8721'!$3:$16</definedName>
    <definedName name="_xlnm.Print_Titles" localSheetId="22">'8751'!$3:$16</definedName>
    <definedName name="_xlnm.Print_Titles" localSheetId="34">'9940'!$3:$16</definedName>
    <definedName name="_xlnm.Print_Titles" localSheetId="33">'9991 (BGP)'!$1:$14</definedName>
    <definedName name="_xlnm.Print_Titles" localSheetId="35">'9999'!$3:$16</definedName>
    <definedName name="_xlnm.Print_Titles" localSheetId="29">'GF-Infra Economic 8752-53'!$3:$16</definedName>
    <definedName name="_xlnm.Print_Titles" localSheetId="28">'GF-Infra Social 3999-49-69'!$3:$16</definedName>
    <definedName name="_xlnm.Print_Titles">#REF!</definedName>
    <definedName name="PRINT_TITLES_MI" localSheetId="0">#REF!</definedName>
    <definedName name="PRINT_TITLES_MI" localSheetId="1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10">#REF!</definedName>
    <definedName name="PRINT_TITLES_MI" localSheetId="11">#REF!</definedName>
    <definedName name="PRINT_TITLES_MI" localSheetId="12">#REF!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#REF!</definedName>
    <definedName name="PRINT_TITLES_MI" localSheetId="18">#REF!</definedName>
    <definedName name="PRINT_TITLES_MI" localSheetId="32">#REF!</definedName>
    <definedName name="PRINT_TITLES_MI" localSheetId="27">#REF!</definedName>
    <definedName name="PRINT_TITLES_MI" localSheetId="31">#REF!</definedName>
    <definedName name="PRINT_TITLES_MI" localSheetId="30">#REF!</definedName>
    <definedName name="PRINT_TITLES_MI" localSheetId="25">#REF!</definedName>
    <definedName name="PRINT_TITLES_MI" localSheetId="26">#REF!</definedName>
    <definedName name="PRINT_TITLES_MI" localSheetId="24">#REF!</definedName>
    <definedName name="PRINT_TITLES_MI" localSheetId="23">#REF!</definedName>
    <definedName name="PRINT_TITLES_MI" localSheetId="19">#REF!</definedName>
    <definedName name="PRINT_TITLES_MI" localSheetId="20">#REF!</definedName>
    <definedName name="PRINT_TITLES_MI" localSheetId="21">#REF!</definedName>
    <definedName name="PRINT_TITLES_MI" localSheetId="22">#REF!</definedName>
    <definedName name="PRINT_TITLES_MI" localSheetId="34">#REF!</definedName>
    <definedName name="PRINT_TITLES_MI" localSheetId="33">#REF!</definedName>
    <definedName name="PRINT_TITLES_MI" localSheetId="35">#REF!</definedName>
    <definedName name="PRINT_TITLES_MI" localSheetId="29">#REF!</definedName>
    <definedName name="PRINT_TITLES_MI" localSheetId="28">#REF!</definedName>
    <definedName name="Z_1998FCB8_1FEB_4076_ACE6_A225EE4366B3_.wvu.PrintArea" localSheetId="0" hidden="1">'1011'!$A$3:$S$98</definedName>
    <definedName name="Z_1998FCB8_1FEB_4076_ACE6_A225EE4366B3_.wvu.PrintArea" localSheetId="1" hidden="1">'1011 GPS'!$A$3:$S$99</definedName>
    <definedName name="Z_1998FCB8_1FEB_4076_ACE6_A225EE4366B3_.wvu.PrintArea" localSheetId="4" hidden="1">'1021'!$A$3:$S$172</definedName>
    <definedName name="Z_1998FCB8_1FEB_4076_ACE6_A225EE4366B3_.wvu.PrintArea" localSheetId="5" hidden="1">'1022'!$A$3:$S$151</definedName>
    <definedName name="Z_1998FCB8_1FEB_4076_ACE6_A225EE4366B3_.wvu.PrintArea" localSheetId="6" hidden="1">'1031'!$A$3:$S$89</definedName>
    <definedName name="Z_1998FCB8_1FEB_4076_ACE6_A225EE4366B3_.wvu.PrintArea" localSheetId="7" hidden="1">'1031 GPS'!$A$3:$S$89</definedName>
    <definedName name="Z_1998FCB8_1FEB_4076_ACE6_A225EE4366B3_.wvu.PrintArea" localSheetId="10" hidden="1">'1032'!$A$3:$S$163</definedName>
    <definedName name="Z_1998FCB8_1FEB_4076_ACE6_A225EE4366B3_.wvu.PrintArea" localSheetId="11" hidden="1">'1041'!$A$3:$S$161</definedName>
    <definedName name="Z_1998FCB8_1FEB_4076_ACE6_A225EE4366B3_.wvu.PrintArea" localSheetId="12" hidden="1">'1061'!$A$3:$S$157</definedName>
    <definedName name="Z_1998FCB8_1FEB_4076_ACE6_A225EE4366B3_.wvu.PrintArea" localSheetId="13" hidden="1">'1071'!$A$3:$S$150</definedName>
    <definedName name="Z_1998FCB8_1FEB_4076_ACE6_A225EE4366B3_.wvu.PrintArea" localSheetId="14" hidden="1">'1081'!$A$3:$S$99</definedName>
    <definedName name="Z_1998FCB8_1FEB_4076_ACE6_A225EE4366B3_.wvu.PrintArea" localSheetId="15" hidden="1">'1091'!$A$3:$S$146</definedName>
    <definedName name="Z_1998FCB8_1FEB_4076_ACE6_A225EE4366B3_.wvu.PrintArea" localSheetId="16" hidden="1">'1101'!$A$3:$S$161</definedName>
    <definedName name="Z_1998FCB8_1FEB_4076_ACE6_A225EE4366B3_.wvu.PrintArea" localSheetId="17" hidden="1">'1111'!$A$3:$S$67</definedName>
    <definedName name="Z_1998FCB8_1FEB_4076_ACE6_A225EE4366B3_.wvu.PrintArea" localSheetId="18" hidden="1">'1131'!$A$3:$S$142</definedName>
    <definedName name="Z_1998FCB8_1FEB_4076_ACE6_A225EE4366B3_.wvu.PrintArea" localSheetId="32" hidden="1">'1201'!$A$3:$S$87</definedName>
    <definedName name="Z_1998FCB8_1FEB_4076_ACE6_A225EE4366B3_.wvu.PrintArea" localSheetId="27" hidden="1">'1999-18-17-GPS'!$A$3:$S$66</definedName>
    <definedName name="Z_1998FCB8_1FEB_4076_ACE6_A225EE4366B3_.wvu.PrintArea" localSheetId="31" hidden="1">'20% Economic 8918'!$A$3:$S$35</definedName>
    <definedName name="Z_1998FCB8_1FEB_4076_ACE6_A225EE4366B3_.wvu.PrintArea" localSheetId="30" hidden="1">'20% Social 4918-6918'!$A$3:$S$55</definedName>
    <definedName name="Z_1998FCB8_1FEB_4076_ACE6_A225EE4366B3_.wvu.PrintArea" localSheetId="25" hidden="1">'3361 (1)'!$A$3:$S$130</definedName>
    <definedName name="Z_1998FCB8_1FEB_4076_ACE6_A225EE4366B3_.wvu.PrintArea" localSheetId="26" hidden="1">'3361 (2)'!$A$3:$S$134</definedName>
    <definedName name="Z_1998FCB8_1FEB_4076_ACE6_A225EE4366B3_.wvu.PrintArea" localSheetId="24" hidden="1">'4411'!$A$3:$S$163</definedName>
    <definedName name="Z_1998FCB8_1FEB_4076_ACE6_A225EE4366B3_.wvu.PrintArea" localSheetId="23" hidden="1">'4421'!$A$3:$S$162</definedName>
    <definedName name="Z_1998FCB8_1FEB_4076_ACE6_A225EE4366B3_.wvu.PrintArea" localSheetId="19" hidden="1">'7611'!$A$3:$S$160</definedName>
    <definedName name="Z_1998FCB8_1FEB_4076_ACE6_A225EE4366B3_.wvu.PrintArea" localSheetId="20" hidden="1">'8711'!$A$3:$S$104</definedName>
    <definedName name="Z_1998FCB8_1FEB_4076_ACE6_A225EE4366B3_.wvu.PrintArea" localSheetId="21" hidden="1">'8721'!$A$3:$S$155</definedName>
    <definedName name="Z_1998FCB8_1FEB_4076_ACE6_A225EE4366B3_.wvu.PrintArea" localSheetId="22" hidden="1">'8751'!$A$3:$S$162</definedName>
    <definedName name="Z_1998FCB8_1FEB_4076_ACE6_A225EE4366B3_.wvu.PrintArea" localSheetId="34" hidden="1">'9940'!$A$3:$S$132</definedName>
    <definedName name="Z_1998FCB8_1FEB_4076_ACE6_A225EE4366B3_.wvu.PrintArea" localSheetId="33" hidden="1">'9991 (BGP)'!$A$1:$S$69</definedName>
    <definedName name="Z_1998FCB8_1FEB_4076_ACE6_A225EE4366B3_.wvu.PrintArea" localSheetId="35" hidden="1">'9999'!$A$3:$S$34</definedName>
    <definedName name="Z_1998FCB8_1FEB_4076_ACE6_A225EE4366B3_.wvu.PrintArea" localSheetId="29" hidden="1">'GF-Infra Economic 8752-53'!$A$3:$S$59</definedName>
    <definedName name="Z_1998FCB8_1FEB_4076_ACE6_A225EE4366B3_.wvu.PrintArea" localSheetId="28" hidden="1">'GF-Infra Social 3999-49-69'!$A$3:$R$66</definedName>
    <definedName name="Z_1998FCB8_1FEB_4076_ACE6_A225EE4366B3_.wvu.PrintTitles" localSheetId="0" hidden="1">'1011'!$3:$16</definedName>
    <definedName name="Z_1998FCB8_1FEB_4076_ACE6_A225EE4366B3_.wvu.PrintTitles" localSheetId="1" hidden="1">'1011 GPS'!$3:$16</definedName>
    <definedName name="Z_1998FCB8_1FEB_4076_ACE6_A225EE4366B3_.wvu.PrintTitles" localSheetId="4" hidden="1">'1021'!$3:$16</definedName>
    <definedName name="Z_1998FCB8_1FEB_4076_ACE6_A225EE4366B3_.wvu.PrintTitles" localSheetId="5" hidden="1">'1022'!$3:$15</definedName>
    <definedName name="Z_1998FCB8_1FEB_4076_ACE6_A225EE4366B3_.wvu.PrintTitles" localSheetId="6" hidden="1">'1031'!$3:$16</definedName>
    <definedName name="Z_1998FCB8_1FEB_4076_ACE6_A225EE4366B3_.wvu.PrintTitles" localSheetId="7" hidden="1">'1031 GPS'!$3:$16</definedName>
    <definedName name="Z_1998FCB8_1FEB_4076_ACE6_A225EE4366B3_.wvu.PrintTitles" localSheetId="10" hidden="1">'1032'!$3:$16</definedName>
    <definedName name="Z_1998FCB8_1FEB_4076_ACE6_A225EE4366B3_.wvu.PrintTitles" localSheetId="11" hidden="1">'1041'!$3:$16</definedName>
    <definedName name="Z_1998FCB8_1FEB_4076_ACE6_A225EE4366B3_.wvu.PrintTitles" localSheetId="12" hidden="1">'1061'!$3:$16</definedName>
    <definedName name="Z_1998FCB8_1FEB_4076_ACE6_A225EE4366B3_.wvu.PrintTitles" localSheetId="13" hidden="1">'1071'!$3:$16</definedName>
    <definedName name="Z_1998FCB8_1FEB_4076_ACE6_A225EE4366B3_.wvu.PrintTitles" localSheetId="14" hidden="1">'1081'!$3:$16</definedName>
    <definedName name="Z_1998FCB8_1FEB_4076_ACE6_A225EE4366B3_.wvu.PrintTitles" localSheetId="15" hidden="1">'1091'!$3:$16</definedName>
    <definedName name="Z_1998FCB8_1FEB_4076_ACE6_A225EE4366B3_.wvu.PrintTitles" localSheetId="16" hidden="1">'1101'!$3:$16</definedName>
    <definedName name="Z_1998FCB8_1FEB_4076_ACE6_A225EE4366B3_.wvu.PrintTitles" localSheetId="17" hidden="1">'1111'!$3:$16</definedName>
    <definedName name="Z_1998FCB8_1FEB_4076_ACE6_A225EE4366B3_.wvu.PrintTitles" localSheetId="18" hidden="1">'1131'!$3:$16</definedName>
    <definedName name="Z_1998FCB8_1FEB_4076_ACE6_A225EE4366B3_.wvu.PrintTitles" localSheetId="32" hidden="1">'1201'!$3:$16</definedName>
    <definedName name="Z_1998FCB8_1FEB_4076_ACE6_A225EE4366B3_.wvu.PrintTitles" localSheetId="27" hidden="1">'1999-18-17-GPS'!$3:$16</definedName>
    <definedName name="Z_1998FCB8_1FEB_4076_ACE6_A225EE4366B3_.wvu.PrintTitles" localSheetId="31" hidden="1">'20% Economic 8918'!$3:$16</definedName>
    <definedName name="Z_1998FCB8_1FEB_4076_ACE6_A225EE4366B3_.wvu.PrintTitles" localSheetId="30" hidden="1">'20% Social 4918-6918'!$3:$16</definedName>
    <definedName name="Z_1998FCB8_1FEB_4076_ACE6_A225EE4366B3_.wvu.PrintTitles" localSheetId="25" hidden="1">'3361 (1)'!$3:$16</definedName>
    <definedName name="Z_1998FCB8_1FEB_4076_ACE6_A225EE4366B3_.wvu.PrintTitles" localSheetId="26" hidden="1">'3361 (2)'!$3:$16</definedName>
    <definedName name="Z_1998FCB8_1FEB_4076_ACE6_A225EE4366B3_.wvu.PrintTitles" localSheetId="24" hidden="1">'4411'!$3:$16</definedName>
    <definedName name="Z_1998FCB8_1FEB_4076_ACE6_A225EE4366B3_.wvu.PrintTitles" localSheetId="23" hidden="1">'4421'!$3:$16</definedName>
    <definedName name="Z_1998FCB8_1FEB_4076_ACE6_A225EE4366B3_.wvu.PrintTitles" localSheetId="19" hidden="1">'7611'!$3:$16</definedName>
    <definedName name="Z_1998FCB8_1FEB_4076_ACE6_A225EE4366B3_.wvu.PrintTitles" localSheetId="20" hidden="1">'8711'!$3:$16</definedName>
    <definedName name="Z_1998FCB8_1FEB_4076_ACE6_A225EE4366B3_.wvu.PrintTitles" localSheetId="21" hidden="1">'8721'!$3:$16</definedName>
    <definedName name="Z_1998FCB8_1FEB_4076_ACE6_A225EE4366B3_.wvu.PrintTitles" localSheetId="22" hidden="1">'8751'!$3:$16</definedName>
    <definedName name="Z_1998FCB8_1FEB_4076_ACE6_A225EE4366B3_.wvu.PrintTitles" localSheetId="34" hidden="1">'9940'!$3:$16</definedName>
    <definedName name="Z_1998FCB8_1FEB_4076_ACE6_A225EE4366B3_.wvu.PrintTitles" localSheetId="33" hidden="1">'9991 (BGP)'!$1:$14</definedName>
    <definedName name="Z_1998FCB8_1FEB_4076_ACE6_A225EE4366B3_.wvu.PrintTitles" localSheetId="35" hidden="1">'9999'!$3:$16</definedName>
    <definedName name="Z_1998FCB8_1FEB_4076_ACE6_A225EE4366B3_.wvu.PrintTitles" localSheetId="29" hidden="1">'GF-Infra Economic 8752-53'!$3:$16</definedName>
    <definedName name="Z_1998FCB8_1FEB_4076_ACE6_A225EE4366B3_.wvu.PrintTitles" localSheetId="28" hidden="1">'GF-Infra Social 3999-49-69'!$3:$16</definedName>
    <definedName name="Z_1998FCB8_1FEB_4076_ACE6_A225EE4366B3_.wvu.Rows" localSheetId="0" hidden="1">'1011'!$24:$24,'1011'!$61:$62,'1011'!$80:$80,'1011'!$85:$86</definedName>
    <definedName name="Z_1998FCB8_1FEB_4076_ACE6_A225EE4366B3_.wvu.Rows" localSheetId="3" hidden="1">'1011 ES'!$76:$78,'1011 ES'!$80:$80,'1011 ES'!$82:$82,'1011 ES'!$84:$86</definedName>
    <definedName name="Z_1998FCB8_1FEB_4076_ACE6_A225EE4366B3_.wvu.Rows" localSheetId="1" hidden="1">'1011 GPS'!$24:$24,'1011 GPS'!$61:$62,'1011 GPS'!$80:$80,'1011 GPS'!$85:$86</definedName>
    <definedName name="Z_1998FCB8_1FEB_4076_ACE6_A225EE4366B3_.wvu.Rows" localSheetId="2" hidden="1">'1011 SS'!$76:$78,'1011 SS'!$80:$80,'1011 SS'!$82:$82,'1011 SS'!$84:$86</definedName>
    <definedName name="Z_1998FCB8_1FEB_4076_ACE6_A225EE4366B3_.wvu.Rows" localSheetId="4" hidden="1">'1021'!$24:$28,'1021'!$30:$31,'1021'!$39:$40,'1021'!$43:$43,'1021'!$48:$48,'1021'!$50:$56,'1021'!$58:$62,'1021'!$64:$67,'1021'!$69:$93,'1021'!$95:$96,'1021'!$98:$111,'1021'!$117:$127,'1021'!$129:$135,'1021'!$137:$150,'1021'!$158:$164</definedName>
    <definedName name="Z_1998FCB8_1FEB_4076_ACE6_A225EE4366B3_.wvu.Rows" localSheetId="5" hidden="1">'1022'!$33:$33,'1022'!$38:$38,'1022'!$40:$46,'1022'!$48:$52,'1022'!$54:$56,'1022'!$60:$61,'1022'!$64:$64,'1022'!$68:$71,'1022'!$74:$103,'1022'!$106:$116,'1022'!$119:$124,'1022'!$127:$139</definedName>
    <definedName name="Z_1998FCB8_1FEB_4076_ACE6_A225EE4366B3_.wvu.Rows" localSheetId="6" hidden="1">'1031'!$33:$33,'1031'!$40:$42,'1031'!$46:$47,'1031'!$58:$68,'1031'!$71:$74,'1031'!$78:$79</definedName>
    <definedName name="Z_1998FCB8_1FEB_4076_ACE6_A225EE4366B3_.wvu.Rows" localSheetId="9" hidden="1">'1031 ES'!$57:$67</definedName>
    <definedName name="Z_1998FCB8_1FEB_4076_ACE6_A225EE4366B3_.wvu.Rows" localSheetId="7" hidden="1">'1031 GPS'!$33:$33,'1031 GPS'!$40:$42,'1031 GPS'!$46:$47,'1031 GPS'!$58:$68,'1031 GPS'!$70:$74,'1031 GPS'!$78:$79</definedName>
    <definedName name="Z_1998FCB8_1FEB_4076_ACE6_A225EE4366B3_.wvu.Rows" localSheetId="8" hidden="1">'1031 SS'!$57:$67,'1031 SS'!$70:$74</definedName>
    <definedName name="Z_1998FCB8_1FEB_4076_ACE6_A225EE4366B3_.wvu.Rows" localSheetId="10" hidden="1">'1032'!$20:$20,'1032'!$25:$29,'1032'!$31:$32,'1032'!$40:$41,'1032'!$44:$44,'1032'!$50:$50,'1032'!$52:$64,'1032'!$66:$73,'1032'!$75:$83,'1032'!$85:$114,'1032'!$118:$152</definedName>
    <definedName name="Z_1998FCB8_1FEB_4076_ACE6_A225EE4366B3_.wvu.Rows" localSheetId="11" hidden="1">'1041'!$20:$20,'1041'!$25:$29,'1041'!$31:$32,'1041'!$40:$41,'1041'!$44:$44,'1041'!$50:$50,'1041'!$52:$58,'1041'!$60:$113,'1041'!$117:$127,'1041'!$130:$137,'1041'!$139:$151</definedName>
    <definedName name="Z_1998FCB8_1FEB_4076_ACE6_A225EE4366B3_.wvu.Rows" localSheetId="12" hidden="1">'1061'!$19:$19,'1061'!$24:$28,'1061'!$30:$31,'1061'!$39:$40,'1061'!$43:$43,'1061'!$48:$48,'1061'!$50:$50,'1061'!$52:$57,'1061'!$59:$63,'1061'!$70:$72,'1061'!$85:$112,'1061'!$116:$124,'1061'!$128:$129,'1061'!$131:$142,'1061'!$144:$146</definedName>
    <definedName name="Z_1998FCB8_1FEB_4076_ACE6_A225EE4366B3_.wvu.Rows" localSheetId="13" hidden="1">'1071'!$19:$19,'1071'!$24:$28,'1071'!$30:$31,'1071'!$39:$40,'1071'!$43:$43,'1071'!$48:$50,'1071'!$52:$57,'1071'!$59:$63,'1071'!$65:$67,'1071'!$69:$112,'1071'!$118:$125,'1071'!$127:$138</definedName>
    <definedName name="Z_1998FCB8_1FEB_4076_ACE6_A225EE4366B3_.wvu.Rows" localSheetId="14" hidden="1">'1081'!$19:$19,'1081'!$24:$28,'1081'!$30:$31,'1081'!$39:$40,'1081'!$43:$43,'1081'!$55:$65,'1081'!$67:$89</definedName>
    <definedName name="Z_1998FCB8_1FEB_4076_ACE6_A225EE4366B3_.wvu.Rows" localSheetId="15" hidden="1">'1091'!$19:$19,'1091'!$24:$28,'1091'!$30:$30,'1091'!$39:$40,'1091'!$43:$43,'1091'!$53:$92,'1091'!$110:$110,'1091'!$112:$116,'1091'!$118:$137</definedName>
    <definedName name="Z_1998FCB8_1FEB_4076_ACE6_A225EE4366B3_.wvu.Rows" localSheetId="16" hidden="1">'1101'!$19:$19,'1101'!$24:$28,'1101'!$30:$31,'1101'!$39:$40,'1101'!$43:$43,'1101'!$48:$57,'1101'!$59:$67,'1101'!$69:$73,'1101'!$75:$96,'1101'!$99:$113,'1101'!$117:$127,'1101'!$130:$133,'1101'!$136:$149</definedName>
    <definedName name="Z_1998FCB8_1FEB_4076_ACE6_A225EE4366B3_.wvu.Rows" localSheetId="17" hidden="1">'1111'!$18:$18,'1111'!$22:$55</definedName>
    <definedName name="Z_1998FCB8_1FEB_4076_ACE6_A225EE4366B3_.wvu.Rows" localSheetId="18" hidden="1">'1131'!$19:$19,'1131'!$24:$28,'1131'!$30:$31,'1131'!$39:$41,'1131'!$43:$43,'1131'!$52:$95,'1131'!$99:$109,'1131'!$111:$114,'1131'!$116:$117,'1131'!$119:$130</definedName>
    <definedName name="Z_1998FCB8_1FEB_4076_ACE6_A225EE4366B3_.wvu.Rows" localSheetId="32" hidden="1">'1201'!$33:$33,'1201'!$46:$56,'1201'!$58:$58,'1201'!$61:$66,'1201'!$68:$72,'1201'!$74:$75</definedName>
    <definedName name="Z_1998FCB8_1FEB_4076_ACE6_A225EE4366B3_.wvu.Rows" localSheetId="27" hidden="1">'1999-18-17-GPS'!$26:$26,'1999-18-17-GPS'!$28:$30,'1999-18-17-GPS'!$34:$38,'1999-18-17-GPS'!$40:$56</definedName>
    <definedName name="Z_1998FCB8_1FEB_4076_ACE6_A225EE4366B3_.wvu.Rows" localSheetId="25" hidden="1">'3361 (1)'!$19:$28,'3361 (1)'!$30:$34,'3361 (1)'!$36:$36,'3361 (1)'!$38:$39,'3361 (1)'!$42:$63,'3361 (1)'!$66:$67,'3361 (1)'!$70:$70,'3361 (1)'!$72:$84,'3361 (1)'!$87:$97,'3361 (1)'!$100:$115,'3361 (1)'!$117:$118,'3361 (1)'!$120:$121</definedName>
    <definedName name="Z_1998FCB8_1FEB_4076_ACE6_A225EE4366B3_.wvu.Rows" localSheetId="26" hidden="1">'3361 (2)'!$19:$28,'3361 (2)'!$30:$34,'3361 (2)'!$36:$36,'3361 (2)'!$39:$40,'3361 (2)'!$43:$64,'3361 (2)'!$67:$68,'3361 (2)'!$71:$71,'3361 (2)'!$73:$85,'3361 (2)'!$88:$98,'3361 (2)'!$101:$102,'3361 (2)'!$104:$118,'3361 (2)'!$120:$121</definedName>
    <definedName name="Z_1998FCB8_1FEB_4076_ACE6_A225EE4366B3_.wvu.Rows" localSheetId="24" hidden="1">'4411'!$28:$28,'4411'!$38:$38,'4411'!$43:$50,'4411'!$54:$58,'4411'!$62:$62,'4411'!$64:$109,'4411'!$112:$122,'4411'!$125:$126,'4411'!$128:$147,'4411'!$150:$150</definedName>
    <definedName name="Z_1998FCB8_1FEB_4076_ACE6_A225EE4366B3_.wvu.Rows" localSheetId="23" hidden="1">'4421'!$26:$26,'4421'!$38:$38,'4421'!$43:$43,'4421'!$45:$45,'4421'!$47:$48,'4421'!$50:$50,'4421'!$54:$58,'4421'!$62:$62,'4421'!$65:$65,'4421'!$67:$80,'4421'!$83:$83,'4421'!$85:$89,'4421'!$91:$92,'4421'!$95:$95,'4421'!$97:$106,'4421'!$108:$109,'4421'!$112:$122,'4421'!$125:$126,'4421'!$128:$130,'4421'!$132:$136,'4421'!$138:$139,'4421'!$142:$142,'4421'!$145:$146</definedName>
    <definedName name="Z_1998FCB8_1FEB_4076_ACE6_A225EE4366B3_.wvu.Rows" localSheetId="20" hidden="1">'8711'!$19:$19,'8711'!$24:$28,'8711'!$30:$31,'8711'!$39:$40,'8711'!$43:$43,'8711'!$48:$48,'8711'!$50:$51,'8711'!$57:$67,'8711'!$69:$93</definedName>
    <definedName name="Z_1998FCB8_1FEB_4076_ACE6_A225EE4366B3_.wvu.Rows" localSheetId="21" hidden="1">'8721'!$19:$19,'8721'!$24:$28,'8721'!$30:$31,'8721'!$39:$40,'8721'!$43:$43,'8721'!$49:$49,'8721'!$51:$52,'8721'!$58:$58,'8721'!$60:$107,'8721'!$110:$120,'8721'!$121:$145</definedName>
    <definedName name="Z_1998FCB8_1FEB_4076_ACE6_A225EE4366B3_.wvu.Rows" localSheetId="22" hidden="1">'8751'!$19:$19,'8751'!$24:$29,'8751'!$31:$32,'8751'!$40:$41,'8751'!$44:$44,'8751'!$49:$58,'8751'!$60:$64,'8751'!$66:$76,'8751'!$78:$96,'8751'!$99:$114,'8751'!$117:$127,'8751'!$130:$133,'8751'!$135:$143,'8751'!$145:$145,'8751'!$147:$147,'8751'!$149:$150</definedName>
    <definedName name="Z_1998FCB8_1FEB_4076_ACE6_A225EE4366B3_.wvu.Rows" localSheetId="34" hidden="1">'9940'!$18:$19,'9940'!$21:$26,'9940'!$29:$35,'9940'!$38:$66,'9940'!$69:$86,'9940'!$95:$97,'9940'!$103:$108,'9940'!$110:$113,'9940'!$115:$115,'9940'!$118:$119</definedName>
    <definedName name="Z_1998FCB8_1FEB_4076_ACE6_A225EE4366B3_.wvu.Rows" localSheetId="33" hidden="1">'9991 (BGP)'!$26:$36,'9991 (BGP)'!$38:$38,'9991 (BGP)'!$42:$47,'9991 (BGP)'!$49:$53,'9991 (BGP)'!$55:$56</definedName>
    <definedName name="Z_1998FCB8_1FEB_4076_ACE6_A225EE4366B3_.wvu.Rows" localSheetId="29" hidden="1">'GF-Infra Economic 8752-53'!$39:$42,'GF-Infra Economic 8752-53'!$46:$49</definedName>
    <definedName name="Z_1998FCB8_1FEB_4076_ACE6_A225EE4366B3_.wvu.Rows" localSheetId="28" hidden="1">'GF-Infra Social 3999-49-69'!$31:$31,'GF-Infra Social 3999-49-69'!$41:$42</definedName>
    <definedName name="Z_4EB6C556_388C_4B8E_B1F6_BC83F5C2F8AD_.wvu.PrintArea" localSheetId="32" hidden="1">'1201'!$A$3:$S$87</definedName>
    <definedName name="Z_4EB6C556_388C_4B8E_B1F6_BC83F5C2F8AD_.wvu.PrintArea" localSheetId="33" hidden="1">'9991 (BGP)'!$A$1:$S$69</definedName>
    <definedName name="Z_4EB6C556_388C_4B8E_B1F6_BC83F5C2F8AD_.wvu.PrintTitles" localSheetId="32" hidden="1">'1201'!$3:$16</definedName>
    <definedName name="Z_4EB6C556_388C_4B8E_B1F6_BC83F5C2F8AD_.wvu.PrintTitles" localSheetId="33" hidden="1">'9991 (BGP)'!$1:$14</definedName>
    <definedName name="Z_4EB6C556_388C_4B8E_B1F6_BC83F5C2F8AD_.wvu.Rows" localSheetId="32" hidden="1">'1201'!$33:$33,'1201'!$46:$56,'1201'!$58:$58,'1201'!$61:$66,'1201'!$68:$72,'1201'!$74:$75</definedName>
    <definedName name="Z_4EB6C556_388C_4B8E_B1F6_BC83F5C2F8AD_.wvu.Rows" localSheetId="33" hidden="1">'9991 (BGP)'!#REF!,'9991 (BGP)'!$26:$36,'9991 (BGP)'!$38:$38,'9991 (BGP)'!$42:$47,'9991 (BGP)'!$49:$53,'9991 (BGP)'!$55:$56</definedName>
    <definedName name="Z_870B4CCF_089A_4C19_A059_259DAAB1F3BC_.wvu.PrintArea" localSheetId="0" hidden="1">'1011'!$A$3:$S$98</definedName>
    <definedName name="Z_870B4CCF_089A_4C19_A059_259DAAB1F3BC_.wvu.PrintArea" localSheetId="1" hidden="1">'1011 GPS'!$A$3:$S$99</definedName>
    <definedName name="Z_870B4CCF_089A_4C19_A059_259DAAB1F3BC_.wvu.PrintArea" localSheetId="4" hidden="1">'1021'!$A$3:$S$172</definedName>
    <definedName name="Z_870B4CCF_089A_4C19_A059_259DAAB1F3BC_.wvu.PrintArea" localSheetId="5" hidden="1">'1022'!$A$3:$S$151</definedName>
    <definedName name="Z_870B4CCF_089A_4C19_A059_259DAAB1F3BC_.wvu.PrintArea" localSheetId="6" hidden="1">'1031'!$A$3:$S$89</definedName>
    <definedName name="Z_870B4CCF_089A_4C19_A059_259DAAB1F3BC_.wvu.PrintArea" localSheetId="7" hidden="1">'1031 GPS'!$A$3:$S$89</definedName>
    <definedName name="Z_870B4CCF_089A_4C19_A059_259DAAB1F3BC_.wvu.PrintArea" localSheetId="10" hidden="1">'1032'!$A$3:$S$163</definedName>
    <definedName name="Z_870B4CCF_089A_4C19_A059_259DAAB1F3BC_.wvu.PrintArea" localSheetId="11" hidden="1">'1041'!$A$3:$S$161</definedName>
    <definedName name="Z_870B4CCF_089A_4C19_A059_259DAAB1F3BC_.wvu.PrintArea" localSheetId="12" hidden="1">'1061'!$A$3:$S$157</definedName>
    <definedName name="Z_870B4CCF_089A_4C19_A059_259DAAB1F3BC_.wvu.PrintArea" localSheetId="13" hidden="1">'1071'!$A$3:$S$150</definedName>
    <definedName name="Z_870B4CCF_089A_4C19_A059_259DAAB1F3BC_.wvu.PrintArea" localSheetId="14" hidden="1">'1081'!$A$3:$S$99</definedName>
    <definedName name="Z_870B4CCF_089A_4C19_A059_259DAAB1F3BC_.wvu.PrintArea" localSheetId="15" hidden="1">'1091'!$A$3:$S$146</definedName>
    <definedName name="Z_870B4CCF_089A_4C19_A059_259DAAB1F3BC_.wvu.PrintArea" localSheetId="16" hidden="1">'1101'!$A$3:$S$161</definedName>
    <definedName name="Z_870B4CCF_089A_4C19_A059_259DAAB1F3BC_.wvu.PrintArea" localSheetId="17" hidden="1">'1111'!$A$3:$S$67</definedName>
    <definedName name="Z_870B4CCF_089A_4C19_A059_259DAAB1F3BC_.wvu.PrintArea" localSheetId="18" hidden="1">'1131'!$A$3:$S$142</definedName>
    <definedName name="Z_870B4CCF_089A_4C19_A059_259DAAB1F3BC_.wvu.PrintArea" localSheetId="32" hidden="1">'1201'!$A$3:$S$87</definedName>
    <definedName name="Z_870B4CCF_089A_4C19_A059_259DAAB1F3BC_.wvu.PrintArea" localSheetId="27" hidden="1">'1999-18-17-GPS'!$A$3:$S$66</definedName>
    <definedName name="Z_870B4CCF_089A_4C19_A059_259DAAB1F3BC_.wvu.PrintArea" localSheetId="31" hidden="1">'20% Economic 8918'!$A$3:$S$35</definedName>
    <definedName name="Z_870B4CCF_089A_4C19_A059_259DAAB1F3BC_.wvu.PrintArea" localSheetId="30" hidden="1">'20% Social 4918-6918'!$A$3:$S$55</definedName>
    <definedName name="Z_870B4CCF_089A_4C19_A059_259DAAB1F3BC_.wvu.PrintArea" localSheetId="25" hidden="1">'3361 (1)'!$A$3:$S$130</definedName>
    <definedName name="Z_870B4CCF_089A_4C19_A059_259DAAB1F3BC_.wvu.PrintArea" localSheetId="26" hidden="1">'3361 (2)'!$A$3:$S$134</definedName>
    <definedName name="Z_870B4CCF_089A_4C19_A059_259DAAB1F3BC_.wvu.PrintArea" localSheetId="24" hidden="1">'4411'!$A$3:$S$163</definedName>
    <definedName name="Z_870B4CCF_089A_4C19_A059_259DAAB1F3BC_.wvu.PrintArea" localSheetId="23" hidden="1">'4421'!$A$3:$S$162</definedName>
    <definedName name="Z_870B4CCF_089A_4C19_A059_259DAAB1F3BC_.wvu.PrintArea" localSheetId="19" hidden="1">'7611'!$A$3:$S$160</definedName>
    <definedName name="Z_870B4CCF_089A_4C19_A059_259DAAB1F3BC_.wvu.PrintArea" localSheetId="20" hidden="1">'8711'!$A$3:$S$104</definedName>
    <definedName name="Z_870B4CCF_089A_4C19_A059_259DAAB1F3BC_.wvu.PrintArea" localSheetId="21" hidden="1">'8721'!$A$3:$S$155</definedName>
    <definedName name="Z_870B4CCF_089A_4C19_A059_259DAAB1F3BC_.wvu.PrintArea" localSheetId="22" hidden="1">'8751'!$A$3:$S$162</definedName>
    <definedName name="Z_870B4CCF_089A_4C19_A059_259DAAB1F3BC_.wvu.PrintArea" localSheetId="33" hidden="1">'9991 (BGP)'!$A$1:$S$69</definedName>
    <definedName name="Z_870B4CCF_089A_4C19_A059_259DAAB1F3BC_.wvu.PrintArea" localSheetId="35" hidden="1">'9999'!$A$3:$S$34</definedName>
    <definedName name="Z_870B4CCF_089A_4C19_A059_259DAAB1F3BC_.wvu.PrintArea" localSheetId="29" hidden="1">'GF-Infra Economic 8752-53'!$A$3:$S$59</definedName>
    <definedName name="Z_870B4CCF_089A_4C19_A059_259DAAB1F3BC_.wvu.PrintArea" localSheetId="28" hidden="1">'GF-Infra Social 3999-49-69'!$A$3:$S$66</definedName>
    <definedName name="Z_870B4CCF_089A_4C19_A059_259DAAB1F3BC_.wvu.PrintTitles" localSheetId="0" hidden="1">'1011'!$3:$16</definedName>
    <definedName name="Z_870B4CCF_089A_4C19_A059_259DAAB1F3BC_.wvu.PrintTitles" localSheetId="1" hidden="1">'1011 GPS'!$3:$16</definedName>
    <definedName name="Z_870B4CCF_089A_4C19_A059_259DAAB1F3BC_.wvu.PrintTitles" localSheetId="4" hidden="1">'1021'!$3:$16</definedName>
    <definedName name="Z_870B4CCF_089A_4C19_A059_259DAAB1F3BC_.wvu.PrintTitles" localSheetId="5" hidden="1">'1022'!$3:$15</definedName>
    <definedName name="Z_870B4CCF_089A_4C19_A059_259DAAB1F3BC_.wvu.PrintTitles" localSheetId="6" hidden="1">'1031'!$3:$16</definedName>
    <definedName name="Z_870B4CCF_089A_4C19_A059_259DAAB1F3BC_.wvu.PrintTitles" localSheetId="7" hidden="1">'1031 GPS'!$3:$16</definedName>
    <definedName name="Z_870B4CCF_089A_4C19_A059_259DAAB1F3BC_.wvu.PrintTitles" localSheetId="10" hidden="1">'1032'!$3:$16</definedName>
    <definedName name="Z_870B4CCF_089A_4C19_A059_259DAAB1F3BC_.wvu.PrintTitles" localSheetId="11" hidden="1">'1041'!$3:$16</definedName>
    <definedName name="Z_870B4CCF_089A_4C19_A059_259DAAB1F3BC_.wvu.PrintTitles" localSheetId="12" hidden="1">'1061'!$3:$16</definedName>
    <definedName name="Z_870B4CCF_089A_4C19_A059_259DAAB1F3BC_.wvu.PrintTitles" localSheetId="13" hidden="1">'1071'!$3:$16</definedName>
    <definedName name="Z_870B4CCF_089A_4C19_A059_259DAAB1F3BC_.wvu.PrintTitles" localSheetId="14" hidden="1">'1081'!$3:$16</definedName>
    <definedName name="Z_870B4CCF_089A_4C19_A059_259DAAB1F3BC_.wvu.PrintTitles" localSheetId="15" hidden="1">'1091'!$3:$16</definedName>
    <definedName name="Z_870B4CCF_089A_4C19_A059_259DAAB1F3BC_.wvu.PrintTitles" localSheetId="16" hidden="1">'1101'!$3:$16</definedName>
    <definedName name="Z_870B4CCF_089A_4C19_A059_259DAAB1F3BC_.wvu.PrintTitles" localSheetId="17" hidden="1">'1111'!$3:$16</definedName>
    <definedName name="Z_870B4CCF_089A_4C19_A059_259DAAB1F3BC_.wvu.PrintTitles" localSheetId="18" hidden="1">'1131'!$3:$16</definedName>
    <definedName name="Z_870B4CCF_089A_4C19_A059_259DAAB1F3BC_.wvu.PrintTitles" localSheetId="32" hidden="1">'1201'!$3:$16</definedName>
    <definedName name="Z_870B4CCF_089A_4C19_A059_259DAAB1F3BC_.wvu.PrintTitles" localSheetId="27" hidden="1">'1999-18-17-GPS'!$3:$16</definedName>
    <definedName name="Z_870B4CCF_089A_4C19_A059_259DAAB1F3BC_.wvu.PrintTitles" localSheetId="31" hidden="1">'20% Economic 8918'!$3:$16</definedName>
    <definedName name="Z_870B4CCF_089A_4C19_A059_259DAAB1F3BC_.wvu.PrintTitles" localSheetId="30" hidden="1">'20% Social 4918-6918'!$3:$16</definedName>
    <definedName name="Z_870B4CCF_089A_4C19_A059_259DAAB1F3BC_.wvu.PrintTitles" localSheetId="25" hidden="1">'3361 (1)'!$3:$16</definedName>
    <definedName name="Z_870B4CCF_089A_4C19_A059_259DAAB1F3BC_.wvu.PrintTitles" localSheetId="26" hidden="1">'3361 (2)'!$3:$16</definedName>
    <definedName name="Z_870B4CCF_089A_4C19_A059_259DAAB1F3BC_.wvu.PrintTitles" localSheetId="24" hidden="1">'4411'!$3:$16</definedName>
    <definedName name="Z_870B4CCF_089A_4C19_A059_259DAAB1F3BC_.wvu.PrintTitles" localSheetId="23" hidden="1">'4421'!$3:$16</definedName>
    <definedName name="Z_870B4CCF_089A_4C19_A059_259DAAB1F3BC_.wvu.PrintTitles" localSheetId="19" hidden="1">'7611'!$3:$16</definedName>
    <definedName name="Z_870B4CCF_089A_4C19_A059_259DAAB1F3BC_.wvu.PrintTitles" localSheetId="20" hidden="1">'8711'!$3:$16</definedName>
    <definedName name="Z_870B4CCF_089A_4C19_A059_259DAAB1F3BC_.wvu.PrintTitles" localSheetId="21" hidden="1">'8721'!$3:$16</definedName>
    <definedName name="Z_870B4CCF_089A_4C19_A059_259DAAB1F3BC_.wvu.PrintTitles" localSheetId="22" hidden="1">'8751'!$3:$16</definedName>
    <definedName name="Z_870B4CCF_089A_4C19_A059_259DAAB1F3BC_.wvu.PrintTitles" localSheetId="33" hidden="1">'9991 (BGP)'!$1:$14</definedName>
    <definedName name="Z_870B4CCF_089A_4C19_A059_259DAAB1F3BC_.wvu.PrintTitles" localSheetId="35" hidden="1">'9999'!$3:$16</definedName>
    <definedName name="Z_870B4CCF_089A_4C19_A059_259DAAB1F3BC_.wvu.PrintTitles" localSheetId="29" hidden="1">'GF-Infra Economic 8752-53'!$3:$16</definedName>
    <definedName name="Z_870B4CCF_089A_4C19_A059_259DAAB1F3BC_.wvu.PrintTitles" localSheetId="28" hidden="1">'GF-Infra Social 3999-49-69'!$3:$16</definedName>
    <definedName name="Z_870B4CCF_089A_4C19_A059_259DAAB1F3BC_.wvu.Rows" localSheetId="4" hidden="1">'1021'!$24:$31,'1021'!$39:$40,'1021'!$43:$43,'1021'!$48:$48,'1021'!$50:$56,'1021'!$58:$62,'1021'!$64:$67,'1021'!$69:$92,'1021'!$98:$111,'1021'!$117:$152,'1021'!$158:$164</definedName>
    <definedName name="Z_870B4CCF_089A_4C19_A059_259DAAB1F3BC_.wvu.Rows" localSheetId="5" hidden="1">'1022'!#REF!,'1022'!$23:$23,'1022'!#REF!,'1022'!$33:$33,'1022'!$38:$38,'1022'!$40:$46,'1022'!$48:$52,'1022'!$54:$56,'1022'!$60:$61,'1022'!$68:$71,'1022'!$74:$103,'1022'!$106:$116,'1022'!$119:$120,'1022'!$121:$123,'1022'!$126:$126,'1022'!$128:$136,'1022'!$138:$139</definedName>
    <definedName name="Z_870B4CCF_089A_4C19_A059_259DAAB1F3BC_.wvu.Rows" localSheetId="6" hidden="1">'1031'!#REF!,'1031'!$23:$23,'1031'!#REF!,'1031'!$33:$33,'1031'!#REF!,'1031'!#REF!,'1031'!$40:$42,'1031'!#REF!,'1031'!#REF!,'1031'!#REF!,'1031'!#REF!,'1031'!#REF!,'1031'!#REF!,'1031'!#REF!,'1031'!$58:$68,'1031'!$70:$70,'1031'!$71:$71,'1031'!$73:$75,'1031'!$76:$79</definedName>
    <definedName name="Z_870B4CCF_089A_4C19_A059_259DAAB1F3BC_.wvu.Rows" localSheetId="7" hidden="1">'1031 GPS'!#REF!,'1031 GPS'!$23:$23,'1031 GPS'!#REF!,'1031 GPS'!$33:$33,'1031 GPS'!#REF!,'1031 GPS'!#REF!,'1031 GPS'!$40:$42,'1031 GPS'!#REF!,'1031 GPS'!#REF!,'1031 GPS'!#REF!,'1031 GPS'!#REF!,'1031 GPS'!#REF!,'1031 GPS'!#REF!,'1031 GPS'!#REF!,'1031 GPS'!$58:$68,'1031 GPS'!$70:$70,'1031 GPS'!$71:$71,'1031 GPS'!$73:$75,'1031 GPS'!$76:$79</definedName>
    <definedName name="Z_870B4CCF_089A_4C19_A059_259DAAB1F3BC_.wvu.Rows" localSheetId="10" hidden="1">'1032'!$20:$20,'1032'!$25:$32,'1032'!$40:$41,'1032'!$44:$44,'1032'!$50:$50,'1032'!$52:$52,'1032'!$53:$64,'1032'!$66:$73,'1032'!$75:$83,'1032'!$85:$97,'1032'!$98:$113,'1032'!$118:$128,'1032'!$130:$131,'1032'!$132:$134,'1032'!$136:$150</definedName>
    <definedName name="Z_870B4CCF_089A_4C19_A059_259DAAB1F3BC_.wvu.Rows" localSheetId="11" hidden="1">'1041'!$20:$20,'1041'!$25:$32,'1041'!$40:$41,'1041'!$44:$44,'1041'!$50:$50,'1041'!$52:$58,'1041'!$60:$96,'1041'!$98:$113,'1041'!$117:$127,'1041'!$131:$132,'1041'!$133:$135,'1041'!$137:$151</definedName>
    <definedName name="Z_870B4CCF_089A_4C19_A059_259DAAB1F3BC_.wvu.Rows" localSheetId="12" hidden="1">'1061'!$19:$19,'1061'!$24:$31,'1061'!$39:$40,'1061'!$43:$43,'1061'!$48:$48,'1061'!$50:$50,'1061'!$53:$57,'1061'!$59:$63,'1061'!$65:$66,'1061'!$70:$73,'1061'!$85:$112,'1061'!$116:$124,'1061'!$126:$126,'1061'!$127:$129,'1061'!$131:$142,'1061'!$144:$146</definedName>
    <definedName name="Z_870B4CCF_089A_4C19_A059_259DAAB1F3BC_.wvu.Rows" localSheetId="13" hidden="1">'1071'!$19:$19,'1071'!$24:$31,'1071'!$39:$40,'1071'!$43:$43,'1071'!$48:$48,'1071'!$50:$50,'1071'!$52:$57,'1071'!$59:$63,'1071'!$65:$67,'1071'!$69:$95,'1071'!$98:$112,'1071'!#REF!,'1071'!$118:$119,'1071'!$120:$122,'1071'!$124:$135,'1071'!$137:$138</definedName>
    <definedName name="Z_870B4CCF_089A_4C19_A059_259DAAB1F3BC_.wvu.Rows" localSheetId="14" hidden="1">'1081'!$19:$19,'1081'!$24:$31,'1081'!$39:$40,'1081'!$43:$43,'1081'!#REF!,'1081'!#REF!,'1081'!#REF!,'1081'!#REF!,'1081'!#REF!,'1081'!$55:$65,'1081'!$68:$69,'1081'!$70:$72,'1081'!$75:$87</definedName>
    <definedName name="Z_870B4CCF_089A_4C19_A059_259DAAB1F3BC_.wvu.Rows" localSheetId="15" hidden="1">'1091'!$19:$19,'1091'!$24:$30,'1091'!$39:$40,'1091'!$43:$43,'1091'!#REF!,'1091'!#REF!,'1091'!#REF!,'1091'!#REF!,'1091'!#REF!,'1091'!$53:$79,'1091'!$80:$81,'1091'!$83:$92,'1091'!$110:$110,'1091'!$112:$116,'1091'!$118:$137</definedName>
    <definedName name="Z_870B4CCF_089A_4C19_A059_259DAAB1F3BC_.wvu.Rows" localSheetId="16" hidden="1">'1101'!$19:$19,'1101'!$24:$31,'1101'!$39:$39,'1101'!$43:$43,'1101'!$48:$48,'1101'!$50:$50,'1101'!$52:$57,'1101'!$59:$67,'1101'!$69:$96,'1101'!$99:$113,'1101'!$117:$127,'1101'!$130:$130,'1101'!$131:$133,'1101'!$135:$149</definedName>
    <definedName name="Z_870B4CCF_089A_4C19_A059_259DAAB1F3BC_.wvu.Rows" localSheetId="17" hidden="1">'1111'!$18:$18,'1111'!$22:$55</definedName>
    <definedName name="Z_870B4CCF_089A_4C19_A059_259DAAB1F3BC_.wvu.Rows" localSheetId="18" hidden="1">'1131'!$19:$19,'1131'!$24:$31,'1131'!$39:$40,'1131'!$43:$43,'1131'!#REF!,'1131'!$49:$49,'1131'!$50:$50,'1131'!$52:$79,'1131'!$81:$95,'1131'!$99:$109,'1131'!$111:$111,'1131'!$112:$114,'1131'!$116:$117,'1131'!$119:$130</definedName>
    <definedName name="Z_870B4CCF_089A_4C19_A059_259DAAB1F3BC_.wvu.Rows" localSheetId="32" hidden="1">'1201'!#REF!,'1201'!#REF!,'1201'!#REF!,'1201'!$33:$33,'1201'!#REF!,'1201'!#REF!,'1201'!$43:$43,'1201'!#REF!,'1201'!#REF!,'1201'!#REF!,'1201'!#REF!,'1201'!$46:$56,'1201'!$58:$58,'1201'!$59:$60,'1201'!$61:$75</definedName>
    <definedName name="Z_870B4CCF_089A_4C19_A059_259DAAB1F3BC_.wvu.Rows" localSheetId="25" hidden="1">'3361 (1)'!$19:$21,'3361 (1)'!$23:$28,'3361 (1)'!$30:$34,'3361 (1)'!$36:$36,'3361 (1)'!$38:$39,'3361 (1)'!$41:$63,'3361 (1)'!$66:$67,'3361 (1)'!$70:$70,'3361 (1)'!$72:$84,'3361 (1)'!$87:$97,'3361 (1)'!$100:$101,'3361 (1)'!$102:$115,'3361 (1)'!$118:$118,'3361 (1)'!$120:$121</definedName>
    <definedName name="Z_870B4CCF_089A_4C19_A059_259DAAB1F3BC_.wvu.Rows" localSheetId="26" hidden="1">'3361 (2)'!$19:$21,'3361 (2)'!$23:$28,'3361 (2)'!$30:$34,'3361 (2)'!$36:$36,'3361 (2)'!$39:$40,'3361 (2)'!$42:$64,'3361 (2)'!$67:$68,'3361 (2)'!$71:$71,'3361 (2)'!$73:$85,'3361 (2)'!$88:$98,'3361 (2)'!$101:$101,'3361 (2)'!$102:$115,'3361 (2)'!$118:$118,'3361 (2)'!$120:$121</definedName>
    <definedName name="Z_870B4CCF_089A_4C19_A059_259DAAB1F3BC_.wvu.Rows" localSheetId="24" hidden="1">'4411'!$38:$38,'4411'!$43:$43,'4411'!$45:$45,'4411'!$47:$48,'4411'!$50:$50,'4411'!$54:$58,'4411'!$62:$62,'4411'!$65:$65,'4411'!$67:$80,'4411'!$83:$83,'4411'!$85:$89,'4411'!$91:$92,'4411'!$95:$95,'4411'!$97:$106,'4411'!$108:$109,'4411'!$112:$122,'4411'!$125:$126,'4411'!$128:$130,'4411'!$132:$137,'4411'!$139:$143,'4411'!$146:$147</definedName>
    <definedName name="Z_870B4CCF_089A_4C19_A059_259DAAB1F3BC_.wvu.Rows" localSheetId="23" hidden="1">'4421'!$38:$38,'4421'!$43:$43,'4421'!$45:$45,'4421'!$47:$48,'4421'!$50:$50,'4421'!$54:$58,'4421'!$62:$62,'4421'!$65:$65,'4421'!$67:$80,'4421'!$83:$83,'4421'!$85:$89,'4421'!$91:$92,'4421'!$95:$95,'4421'!$97:$106,'4421'!$108:$109,'4421'!$112:$122,'4421'!$125:$126,'4421'!$128:$130,'4421'!$131:$136,'4421'!$138:$142,'4421'!$145:$146</definedName>
    <definedName name="Z_870B4CCF_089A_4C19_A059_259DAAB1F3BC_.wvu.Rows" localSheetId="19" hidden="1">'7611'!$19:$19,'7611'!$24:$28,'7611'!$30:$31,'7611'!$39:$41,'7611'!$43:$43,'7611'!$48:$48,'7611'!$50:$53,'7611'!$55:$56,'7611'!$59:$62,'7611'!$64:$68,'7611'!$70:$93,'7611'!$95:$98,'7611'!$100:$110,'7611'!$115:$125,'7611'!$128:$128,'7611'!$129:$134,'7611'!$138:$148</definedName>
    <definedName name="Z_870B4CCF_089A_4C19_A059_259DAAB1F3BC_.wvu.Rows" localSheetId="20" hidden="1">'8711'!$19:$19,'8711'!$24:$28,'8711'!$30:$31,'8711'!$39:$41,'8711'!$43:$43,'8711'!$48:$48,'8711'!$50:$51,'8711'!#REF!,'8711'!$53:$53,'8711'!#REF!,'8711'!#REF!,'8711'!#REF!,'8711'!#REF!,'8711'!$57:$67,'8711'!$70:$71,'8711'!$72:$77,'8711'!$81:$91</definedName>
    <definedName name="Z_870B4CCF_089A_4C19_A059_259DAAB1F3BC_.wvu.Rows" localSheetId="21" hidden="1">'8721'!$19:$19,'8721'!$24:$28,'8721'!$30:$31,'8721'!$39:$41,'8721'!$43:$43,'8721'!$49:$49,'8721'!$51:$53,'8721'!#REF!,'8721'!$57:$57,'8721'!$58:$63,'8721'!$65:$88,'8721'!$90:$93,'8721'!$95:$105,'8721'!$110:$120,'8721'!$122:$123,'8721'!$124:$129,'8721'!$133:$143</definedName>
    <definedName name="Z_870B4CCF_089A_4C19_A059_259DAAB1F3BC_.wvu.Rows" localSheetId="22" hidden="1">'8751'!$19:$19,'8751'!$24:$32,'8751'!$40:$41,'8751'!$44:$44,'8751'!$49:$49,'8751'!$51:$58,'8751'!$60:$64,'8751'!$66:$76,'8751'!$78:$96,'8751'!$99:$113,'8751'!$117:$127,'8751'!$130:$130,'8751'!$131:$137,'8751'!$139:$144,'8751'!$147:$147,'8751'!$149:$150</definedName>
    <definedName name="Z_870B4CCF_089A_4C19_A059_259DAAB1F3BC_.wvu.Rows" localSheetId="33" hidden="1">'9991 (BGP)'!#REF!,'9991 (BGP)'!#REF!,'9991 (BGP)'!#REF!,'9991 (BGP)'!#REF!,'9991 (BGP)'!#REF!,'9991 (BGP)'!#REF!,'9991 (BGP)'!$23:$23,'9991 (BGP)'!#REF!,'9991 (BGP)'!#REF!,'9991 (BGP)'!#REF!,'9991 (BGP)'!#REF!,'9991 (BGP)'!$26:$36,'9991 (BGP)'!$38:$38,'9991 (BGP)'!$40:$41,'9991 (BGP)'!$42:$56</definedName>
    <definedName name="Z_870B4CCF_089A_4C19_A059_259DAAB1F3BC_.wvu.Rows" localSheetId="29" hidden="1">'GF-Infra Economic 8752-53'!#REF!,'GF-Infra Economic 8752-53'!#REF!,'GF-Infra Economic 8752-53'!$39:$39,'GF-Infra Economic 8752-53'!$41:$41,'GF-Infra Economic 8752-53'!$45:$49</definedName>
    <definedName name="Z_B830B613_BE6E_4840_91D7_D447FD1BCCD2_.wvu.PrintArea" localSheetId="0" hidden="1">'1011'!$A$3:$S$98</definedName>
    <definedName name="Z_B830B613_BE6E_4840_91D7_D447FD1BCCD2_.wvu.PrintArea" localSheetId="1" hidden="1">'1011 GPS'!$A$3:$S$99</definedName>
    <definedName name="Z_B830B613_BE6E_4840_91D7_D447FD1BCCD2_.wvu.PrintArea" localSheetId="4" hidden="1">'1021'!$A$3:$S$172</definedName>
    <definedName name="Z_B830B613_BE6E_4840_91D7_D447FD1BCCD2_.wvu.PrintArea" localSheetId="5" hidden="1">'1022'!$A$3:$S$151</definedName>
    <definedName name="Z_B830B613_BE6E_4840_91D7_D447FD1BCCD2_.wvu.PrintArea" localSheetId="6" hidden="1">'1031'!$A$3:$S$89</definedName>
    <definedName name="Z_B830B613_BE6E_4840_91D7_D447FD1BCCD2_.wvu.PrintArea" localSheetId="7" hidden="1">'1031 GPS'!$A$3:$S$89</definedName>
    <definedName name="Z_B830B613_BE6E_4840_91D7_D447FD1BCCD2_.wvu.PrintArea" localSheetId="10" hidden="1">'1032'!$A$3:$S$163</definedName>
    <definedName name="Z_B830B613_BE6E_4840_91D7_D447FD1BCCD2_.wvu.PrintArea" localSheetId="11" hidden="1">'1041'!$A$3:$S$161</definedName>
    <definedName name="Z_B830B613_BE6E_4840_91D7_D447FD1BCCD2_.wvu.PrintArea" localSheetId="12" hidden="1">'1061'!$A$3:$S$157</definedName>
    <definedName name="Z_B830B613_BE6E_4840_91D7_D447FD1BCCD2_.wvu.PrintArea" localSheetId="13" hidden="1">'1071'!$A$3:$S$150</definedName>
    <definedName name="Z_B830B613_BE6E_4840_91D7_D447FD1BCCD2_.wvu.PrintArea" localSheetId="14" hidden="1">'1081'!$A$3:$S$99</definedName>
    <definedName name="Z_B830B613_BE6E_4840_91D7_D447FD1BCCD2_.wvu.PrintArea" localSheetId="15" hidden="1">'1091'!$A$3:$S$146</definedName>
    <definedName name="Z_B830B613_BE6E_4840_91D7_D447FD1BCCD2_.wvu.PrintArea" localSheetId="16" hidden="1">'1101'!$A$3:$S$161</definedName>
    <definedName name="Z_B830B613_BE6E_4840_91D7_D447FD1BCCD2_.wvu.PrintArea" localSheetId="18" hidden="1">'1131'!$A$3:$S$142</definedName>
    <definedName name="Z_B830B613_BE6E_4840_91D7_D447FD1BCCD2_.wvu.PrintArea" localSheetId="32" hidden="1">'1201'!$A$3:$S$87</definedName>
    <definedName name="Z_B830B613_BE6E_4840_91D7_D447FD1BCCD2_.wvu.PrintArea" localSheetId="27" hidden="1">'1999-18-17-GPS'!$A$3:$S$66</definedName>
    <definedName name="Z_B830B613_BE6E_4840_91D7_D447FD1BCCD2_.wvu.PrintArea" localSheetId="31" hidden="1">'20% Economic 8918'!$A$3:$S$35</definedName>
    <definedName name="Z_B830B613_BE6E_4840_91D7_D447FD1BCCD2_.wvu.PrintArea" localSheetId="30" hidden="1">'20% Social 4918-6918'!$A$3:$S$55</definedName>
    <definedName name="Z_B830B613_BE6E_4840_91D7_D447FD1BCCD2_.wvu.PrintArea" localSheetId="25" hidden="1">'3361 (1)'!$A$3:$S$130</definedName>
    <definedName name="Z_B830B613_BE6E_4840_91D7_D447FD1BCCD2_.wvu.PrintArea" localSheetId="26" hidden="1">'3361 (2)'!$A$3:$S$134</definedName>
    <definedName name="Z_B830B613_BE6E_4840_91D7_D447FD1BCCD2_.wvu.PrintArea" localSheetId="24" hidden="1">'4411'!$A$3:$S$163</definedName>
    <definedName name="Z_B830B613_BE6E_4840_91D7_D447FD1BCCD2_.wvu.PrintArea" localSheetId="23" hidden="1">'4421'!$A$3:$S$162</definedName>
    <definedName name="Z_B830B613_BE6E_4840_91D7_D447FD1BCCD2_.wvu.PrintArea" localSheetId="19" hidden="1">'7611'!$A$3:$S$160</definedName>
    <definedName name="Z_B830B613_BE6E_4840_91D7_D447FD1BCCD2_.wvu.PrintArea" localSheetId="20" hidden="1">'8711'!$A$3:$S$104</definedName>
    <definedName name="Z_B830B613_BE6E_4840_91D7_D447FD1BCCD2_.wvu.PrintArea" localSheetId="21" hidden="1">'8721'!$A$3:$S$155</definedName>
    <definedName name="Z_B830B613_BE6E_4840_91D7_D447FD1BCCD2_.wvu.PrintArea" localSheetId="22" hidden="1">'8751'!$A$3:$S$162</definedName>
    <definedName name="Z_B830B613_BE6E_4840_91D7_D447FD1BCCD2_.wvu.PrintArea" localSheetId="34" hidden="1">'9940'!$A$3:$S$132</definedName>
    <definedName name="Z_B830B613_BE6E_4840_91D7_D447FD1BCCD2_.wvu.PrintArea" localSheetId="33" hidden="1">'9991 (BGP)'!$A$1:$S$69</definedName>
    <definedName name="Z_B830B613_BE6E_4840_91D7_D447FD1BCCD2_.wvu.PrintArea" localSheetId="35" hidden="1">'9999'!$A$3:$S$34</definedName>
    <definedName name="Z_B830B613_BE6E_4840_91D7_D447FD1BCCD2_.wvu.PrintArea" localSheetId="29" hidden="1">'GF-Infra Economic 8752-53'!$A$3:$S$59</definedName>
    <definedName name="Z_B830B613_BE6E_4840_91D7_D447FD1BCCD2_.wvu.PrintArea" localSheetId="28" hidden="1">'GF-Infra Social 3999-49-69'!$A$3:$S$66</definedName>
    <definedName name="Z_B830B613_BE6E_4840_91D7_D447FD1BCCD2_.wvu.PrintTitles" localSheetId="0" hidden="1">'1011'!$3:$16</definedName>
    <definedName name="Z_B830B613_BE6E_4840_91D7_D447FD1BCCD2_.wvu.PrintTitles" localSheetId="1" hidden="1">'1011 GPS'!$3:$16</definedName>
    <definedName name="Z_B830B613_BE6E_4840_91D7_D447FD1BCCD2_.wvu.PrintTitles" localSheetId="4" hidden="1">'1021'!$3:$16</definedName>
    <definedName name="Z_B830B613_BE6E_4840_91D7_D447FD1BCCD2_.wvu.PrintTitles" localSheetId="5" hidden="1">'1022'!$3:$15</definedName>
    <definedName name="Z_B830B613_BE6E_4840_91D7_D447FD1BCCD2_.wvu.PrintTitles" localSheetId="6" hidden="1">'1031'!$3:$16</definedName>
    <definedName name="Z_B830B613_BE6E_4840_91D7_D447FD1BCCD2_.wvu.PrintTitles" localSheetId="7" hidden="1">'1031 GPS'!$3:$16</definedName>
    <definedName name="Z_B830B613_BE6E_4840_91D7_D447FD1BCCD2_.wvu.PrintTitles" localSheetId="10" hidden="1">'1032'!$3:$16</definedName>
    <definedName name="Z_B830B613_BE6E_4840_91D7_D447FD1BCCD2_.wvu.PrintTitles" localSheetId="11" hidden="1">'1041'!$3:$16</definedName>
    <definedName name="Z_B830B613_BE6E_4840_91D7_D447FD1BCCD2_.wvu.PrintTitles" localSheetId="12" hidden="1">'1061'!$3:$16</definedName>
    <definedName name="Z_B830B613_BE6E_4840_91D7_D447FD1BCCD2_.wvu.PrintTitles" localSheetId="13" hidden="1">'1071'!$3:$16</definedName>
    <definedName name="Z_B830B613_BE6E_4840_91D7_D447FD1BCCD2_.wvu.PrintTitles" localSheetId="14" hidden="1">'1081'!$3:$16</definedName>
    <definedName name="Z_B830B613_BE6E_4840_91D7_D447FD1BCCD2_.wvu.PrintTitles" localSheetId="15" hidden="1">'1091'!$3:$16</definedName>
    <definedName name="Z_B830B613_BE6E_4840_91D7_D447FD1BCCD2_.wvu.PrintTitles" localSheetId="16" hidden="1">'1101'!$3:$16</definedName>
    <definedName name="Z_B830B613_BE6E_4840_91D7_D447FD1BCCD2_.wvu.PrintTitles" localSheetId="18" hidden="1">'1131'!$3:$16</definedName>
    <definedName name="Z_B830B613_BE6E_4840_91D7_D447FD1BCCD2_.wvu.PrintTitles" localSheetId="32" hidden="1">'1201'!$3:$16</definedName>
    <definedName name="Z_B830B613_BE6E_4840_91D7_D447FD1BCCD2_.wvu.PrintTitles" localSheetId="27" hidden="1">'1999-18-17-GPS'!$3:$16</definedName>
    <definedName name="Z_B830B613_BE6E_4840_91D7_D447FD1BCCD2_.wvu.PrintTitles" localSheetId="31" hidden="1">'20% Economic 8918'!$3:$16</definedName>
    <definedName name="Z_B830B613_BE6E_4840_91D7_D447FD1BCCD2_.wvu.PrintTitles" localSheetId="30" hidden="1">'20% Social 4918-6918'!$3:$16</definedName>
    <definedName name="Z_B830B613_BE6E_4840_91D7_D447FD1BCCD2_.wvu.PrintTitles" localSheetId="25" hidden="1">'3361 (1)'!$3:$16</definedName>
    <definedName name="Z_B830B613_BE6E_4840_91D7_D447FD1BCCD2_.wvu.PrintTitles" localSheetId="26" hidden="1">'3361 (2)'!$3:$16</definedName>
    <definedName name="Z_B830B613_BE6E_4840_91D7_D447FD1BCCD2_.wvu.PrintTitles" localSheetId="24" hidden="1">'4411'!$3:$16</definedName>
    <definedName name="Z_B830B613_BE6E_4840_91D7_D447FD1BCCD2_.wvu.PrintTitles" localSheetId="23" hidden="1">'4421'!$3:$16</definedName>
    <definedName name="Z_B830B613_BE6E_4840_91D7_D447FD1BCCD2_.wvu.PrintTitles" localSheetId="19" hidden="1">'7611'!$3:$16</definedName>
    <definedName name="Z_B830B613_BE6E_4840_91D7_D447FD1BCCD2_.wvu.PrintTitles" localSheetId="20" hidden="1">'8711'!$3:$16</definedName>
    <definedName name="Z_B830B613_BE6E_4840_91D7_D447FD1BCCD2_.wvu.PrintTitles" localSheetId="21" hidden="1">'8721'!$3:$16</definedName>
    <definedName name="Z_B830B613_BE6E_4840_91D7_D447FD1BCCD2_.wvu.PrintTitles" localSheetId="22" hidden="1">'8751'!$3:$16</definedName>
    <definedName name="Z_B830B613_BE6E_4840_91D7_D447FD1BCCD2_.wvu.PrintTitles" localSheetId="34" hidden="1">'9940'!$3:$16</definedName>
    <definedName name="Z_B830B613_BE6E_4840_91D7_D447FD1BCCD2_.wvu.PrintTitles" localSheetId="33" hidden="1">'9991 (BGP)'!$1:$14</definedName>
    <definedName name="Z_B830B613_BE6E_4840_91D7_D447FD1BCCD2_.wvu.PrintTitles" localSheetId="35" hidden="1">'9999'!$3:$16</definedName>
    <definedName name="Z_B830B613_BE6E_4840_91D7_D447FD1BCCD2_.wvu.PrintTitles" localSheetId="29" hidden="1">'GF-Infra Economic 8752-53'!$3:$16</definedName>
    <definedName name="Z_B830B613_BE6E_4840_91D7_D447FD1BCCD2_.wvu.PrintTitles" localSheetId="28" hidden="1">'GF-Infra Social 3999-49-69'!$3:$16</definedName>
    <definedName name="Z_B830B613_BE6E_4840_91D7_D447FD1BCCD2_.wvu.Rows" localSheetId="0" hidden="1">'1011'!$77:$77</definedName>
    <definedName name="Z_B830B613_BE6E_4840_91D7_D447FD1BCCD2_.wvu.Rows" localSheetId="1" hidden="1">'1011 GPS'!$77:$77</definedName>
    <definedName name="Z_B830B613_BE6E_4840_91D7_D447FD1BCCD2_.wvu.Rows" localSheetId="4" hidden="1">'1021'!$24:$31,'1021'!$39:$40,'1021'!$43:$43,'1021'!$48:$48,'1021'!$50:$56,'1021'!$58:$62,'1021'!$64:$67,'1021'!$69:$92,'1021'!$98:$111,'1021'!$117:$126,'1021'!$129:$130,'1021'!$132:$135,'1021'!$137:$150,'1021'!$158:$164</definedName>
    <definedName name="Z_B830B613_BE6E_4840_91D7_D447FD1BCCD2_.wvu.Rows" localSheetId="5" hidden="1">'1022'!#REF!,'1022'!$23:$23,'1022'!#REF!,'1022'!$33:$33,'1022'!$38:$38,'1022'!$40:$46,'1022'!$48:$52,'1022'!$54:$56,'1022'!$60:$61,'1022'!$68:$71,'1022'!$74:$103,'1022'!$106:$116,'1022'!$119:$123,'1022'!$128:$136,'1022'!$138:$139</definedName>
    <definedName name="Z_B830B613_BE6E_4840_91D7_D447FD1BCCD2_.wvu.Rows" localSheetId="6" hidden="1">'1031'!#REF!,'1031'!$23:$23,'1031'!#REF!,'1031'!$33:$33,'1031'!#REF!,'1031'!#REF!,'1031'!$40:$42,'1031'!#REF!,'1031'!#REF!,'1031'!#REF!,'1031'!#REF!,'1031'!#REF!,'1031'!#REF!,'1031'!#REF!,'1031'!#REF!,'1031'!$58:$68,'1031'!$70:$71,'1031'!$73:$76,'1031'!$78:$79</definedName>
    <definedName name="Z_B830B613_BE6E_4840_91D7_D447FD1BCCD2_.wvu.Rows" localSheetId="7" hidden="1">'1031 GPS'!#REF!,'1031 GPS'!$23:$23,'1031 GPS'!#REF!,'1031 GPS'!$33:$33,'1031 GPS'!#REF!,'1031 GPS'!#REF!,'1031 GPS'!$40:$42,'1031 GPS'!#REF!,'1031 GPS'!#REF!,'1031 GPS'!#REF!,'1031 GPS'!#REF!,'1031 GPS'!#REF!,'1031 GPS'!#REF!,'1031 GPS'!#REF!,'1031 GPS'!#REF!,'1031 GPS'!$58:$68,'1031 GPS'!$70:$71,'1031 GPS'!$73:$76,'1031 GPS'!$78:$79</definedName>
    <definedName name="Z_B830B613_BE6E_4840_91D7_D447FD1BCCD2_.wvu.Rows" localSheetId="10" hidden="1">'1032'!$20:$20,'1032'!$25:$32,'1032'!$40:$41,'1032'!$44:$44,'1032'!$50:$50,'1032'!$52:$64,'1032'!$66:$73,'1032'!$75:$83,'1032'!$85:$113,'1032'!$118:$128,'1032'!$130:$134,'1032'!$136:$150</definedName>
    <definedName name="Z_B830B613_BE6E_4840_91D7_D447FD1BCCD2_.wvu.Rows" localSheetId="11" hidden="1">'1041'!$20:$20,'1041'!$25:$32,'1041'!$40:$41,'1041'!$44:$44,'1041'!$50:$50,'1041'!$52:$58,'1041'!$60:$96,'1041'!$98:$113,'1041'!$117:$127,'1041'!$131:$132,'1041'!$133:$135,'1041'!$137:$137,'1041'!$139:$151</definedName>
    <definedName name="Z_B830B613_BE6E_4840_91D7_D447FD1BCCD2_.wvu.Rows" localSheetId="12" hidden="1">'1061'!$19:$19,'1061'!$24:$31,'1061'!$39:$40,'1061'!$43:$43,'1061'!$48:$48,'1061'!$50:$50,'1061'!$53:$57,'1061'!$59:$63,'1061'!$65:$66,'1061'!$70:$73,'1061'!$85:$112,'1061'!$116:$124,'1061'!$126:$129,'1061'!$131:$142,'1061'!$144:$146</definedName>
    <definedName name="Z_B830B613_BE6E_4840_91D7_D447FD1BCCD2_.wvu.Rows" localSheetId="13" hidden="1">'1071'!$19:$19,'1071'!$24:$31,'1071'!$39:$41,'1071'!$43:$43,'1071'!$48:$48,'1071'!$50:$50,'1071'!$52:$57,'1071'!$59:$63,'1071'!$65:$67,'1071'!$69:$95,'1071'!$98:$112,'1071'!#REF!,'1071'!$118:$122,'1071'!$124:$135,'1071'!$137:$138</definedName>
    <definedName name="Z_B830B613_BE6E_4840_91D7_D447FD1BCCD2_.wvu.Rows" localSheetId="14" hidden="1">'1081'!$19:$19,'1081'!$24:$31,'1081'!$39:$40,'1081'!$43:$43,'1081'!#REF!,'1081'!#REF!,'1081'!#REF!,'1081'!#REF!,'1081'!#REF!,'1081'!$55:$65,'1081'!$68:$72,'1081'!$75:$87</definedName>
    <definedName name="Z_B830B613_BE6E_4840_91D7_D447FD1BCCD2_.wvu.Rows" localSheetId="15" hidden="1">'1091'!$19:$19,'1091'!$24:$30,'1091'!$39:$39,'1091'!$43:$43,'1091'!#REF!,'1091'!#REF!,'1091'!#REF!,'1091'!#REF!,'1091'!#REF!,'1091'!$53:$79,'1091'!$80:$81,'1091'!$83:$92,'1091'!$110:$110,'1091'!$112:$116,'1091'!$118:$122,'1091'!$124:$133,'1091'!$136:$137</definedName>
    <definedName name="Z_B830B613_BE6E_4840_91D7_D447FD1BCCD2_.wvu.Rows" localSheetId="16" hidden="1">'1101'!$19:$19,'1101'!$24:$31,'1101'!$39:$39,'1101'!$43:$43,'1101'!$48:$48,'1101'!$50:$57,'1101'!$59:$67,'1101'!$69:$73,'1101'!$75:$96,'1101'!$99:$113,'1101'!$117:$127,'1101'!$130:$133,'1101'!$136:$149</definedName>
    <definedName name="Z_B830B613_BE6E_4840_91D7_D447FD1BCCD2_.wvu.Rows" localSheetId="18" hidden="1">'1131'!$19:$19,'1131'!$24:$31,'1131'!$39:$40,'1131'!$43:$43,'1131'!#REF!,'1131'!$49:$49,'1131'!$50:$50,'1131'!$52:$79,'1131'!$81:$95,'1131'!$99:$109,'1131'!$111:$114,'1131'!$116:$117,'1131'!$119:$130</definedName>
    <definedName name="Z_B830B613_BE6E_4840_91D7_D447FD1BCCD2_.wvu.Rows" localSheetId="32" hidden="1">'1201'!$33:$33,'1201'!$46:$56,'1201'!$58:$58,'1201'!$61:$75</definedName>
    <definedName name="Z_B830B613_BE6E_4840_91D7_D447FD1BCCD2_.wvu.Rows" localSheetId="25" hidden="1">'3361 (1)'!$19:$28,'3361 (1)'!$30:$34,'3361 (1)'!$36:$36,'3361 (1)'!$38:$39,'3361 (1)'!$41:$63,'3361 (1)'!$66:$67,'3361 (1)'!$70:$70,'3361 (1)'!$72:$84,'3361 (1)'!$87:$97,'3361 (1)'!$100:$115,'3361 (1)'!$117:$118,'3361 (1)'!$120:$121</definedName>
    <definedName name="Z_B830B613_BE6E_4840_91D7_D447FD1BCCD2_.wvu.Rows" localSheetId="26" hidden="1">'3361 (2)'!$19:$28,'3361 (2)'!$30:$34,'3361 (2)'!$36:$36,'3361 (2)'!$39:$40,'3361 (2)'!$42:$64,'3361 (2)'!$67:$68,'3361 (2)'!$71:$71,'3361 (2)'!$73:$85,'3361 (2)'!$88:$98,'3361 (2)'!$101:$115,'3361 (2)'!$117:$118,'3361 (2)'!$120:$121</definedName>
    <definedName name="Z_B830B613_BE6E_4840_91D7_D447FD1BCCD2_.wvu.Rows" localSheetId="24" hidden="1">'4411'!$36:$36,'4411'!$38:$38,'4411'!$43:$43,'4411'!$45:$45,'4411'!$47:$48,'4411'!$50:$50,'4411'!$54:$58,'4411'!$62:$62,'4411'!$65:$65,'4411'!$67:$80,'4411'!$83:$83,'4411'!$85:$89,'4411'!$91:$92,'4411'!$95:$95,'4411'!$97:$106,'4411'!$108:$109,'4411'!$112:$122,'4411'!$125:$126,'4411'!$128:$130,'4411'!$133:$137,'4411'!$139:$141,'4411'!$143:$143,'4411'!$146:$147</definedName>
    <definedName name="Z_B830B613_BE6E_4840_91D7_D447FD1BCCD2_.wvu.Rows" localSheetId="23" hidden="1">'4421'!$36:$36,'4421'!$38:$38,'4421'!$43:$43,'4421'!$45:$45,'4421'!$47:$48,'4421'!$50:$50,'4421'!$54:$58,'4421'!$62:$62,'4421'!$65:$65,'4421'!$67:$80,'4421'!$83:$83,'4421'!$85:$89,'4421'!$91:$92,'4421'!$95:$95,'4421'!$97:$106,'4421'!$108:$109,'4421'!$112:$122,'4421'!$125:$126,'4421'!$128:$130,'4421'!$132:$136,'4421'!$138:$140,'4421'!$142:$142,'4421'!$145:$146</definedName>
    <definedName name="Z_B830B613_BE6E_4840_91D7_D447FD1BCCD2_.wvu.Rows" localSheetId="19" hidden="1">'7611'!$19:$19,'7611'!$24:$28,'7611'!$30:$31,'7611'!$39:$41,'7611'!$43:$43,'7611'!$48:$48,'7611'!$50:$50,'7611'!$52:$53,'7611'!$55:$56,'7611'!$59:$62,'7611'!$64:$68,'7611'!$70:$71,'7611'!$73:$93,'7611'!$95:$98,'7611'!$101:$110,'7611'!$115:$125,'7611'!$127:$150</definedName>
    <definedName name="Z_B830B613_BE6E_4840_91D7_D447FD1BCCD2_.wvu.Rows" localSheetId="20" hidden="1">'8711'!$19:$19,'8711'!$24:$28,'8711'!$30:$31,'8711'!$39:$41,'8711'!$43:$43,'8711'!$48:$48,'8711'!$50:$50,'8711'!#REF!,'8711'!#REF!,'8711'!$53:$53,'8711'!#REF!,'8711'!#REF!,'8711'!#REF!,'8711'!#REF!,'8711'!#REF!,'8711'!$57:$67,'8711'!$69:$93</definedName>
    <definedName name="Z_B830B613_BE6E_4840_91D7_D447FD1BCCD2_.wvu.Rows" localSheetId="21" hidden="1">'8721'!$19:$19,'8721'!$24:$28,'8721'!$30:$31,'8721'!$39:$41,'8721'!$43:$43,'8721'!$49:$49,'8721'!$51:$51,'8721'!$53:$53,'8721'!#REF!,'8721'!$57:$57,'8721'!$58:$63,'8721'!$65:$66,'8721'!$68:$88,'8721'!$90:$93,'8721'!$96:$105,'8721'!$110:$120,'8721'!$121:$145</definedName>
    <definedName name="Z_B830B613_BE6E_4840_91D7_D447FD1BCCD2_.wvu.Rows" localSheetId="22" hidden="1">'8751'!$19:$19,'8751'!$24:$32,'8751'!$40:$41,'8751'!$44:$44,'8751'!$49:$49,'8751'!$51:$58,'8751'!$60:$64,'8751'!$66:$76,'8751'!$78:$96,'8751'!$99:$113,'8751'!$117:$127,'8751'!$130:$133,'8751'!$135:$144,'8751'!$147:$147,'8751'!$149:$150</definedName>
    <definedName name="Z_B830B613_BE6E_4840_91D7_D447FD1BCCD2_.wvu.Rows" localSheetId="34" hidden="1">'9940'!$18:$19,'9940'!$21:$26,'9940'!$29:$35,'9940'!$38:$66,'9940'!$69:$86,'9940'!$95:$97,'9940'!$103:$109,'9940'!$110:$113,'9940'!$115:$116,'9940'!$118:$119</definedName>
    <definedName name="Z_B830B613_BE6E_4840_91D7_D447FD1BCCD2_.wvu.Rows" localSheetId="33" hidden="1">'9991 (BGP)'!#REF!,'9991 (BGP)'!$26:$36,'9991 (BGP)'!$38:$38,'9991 (BGP)'!$42:$56</definedName>
    <definedName name="Z_B830B613_BE6E_4840_91D7_D447FD1BCCD2_.wvu.Rows" localSheetId="29" hidden="1">'GF-Infra Economic 8752-53'!#REF!,'GF-Infra Economic 8752-53'!#REF!,'GF-Infra Economic 8752-53'!$39:$39,'GF-Infra Economic 8752-53'!$41:$41,'GF-Infra Economic 8752-53'!$45:$49</definedName>
    <definedName name="Z_DE3A1FFE_44A0_41BD_98AB_2A2226968564_.wvu.PrintArea" localSheetId="0" hidden="1">'1011'!$A$3:$S$98</definedName>
    <definedName name="Z_DE3A1FFE_44A0_41BD_98AB_2A2226968564_.wvu.PrintArea" localSheetId="1" hidden="1">'1011 GPS'!$A$3:$S$99</definedName>
    <definedName name="Z_DE3A1FFE_44A0_41BD_98AB_2A2226968564_.wvu.PrintArea" localSheetId="4" hidden="1">'1021'!$A$3:$S$172</definedName>
    <definedName name="Z_DE3A1FFE_44A0_41BD_98AB_2A2226968564_.wvu.PrintArea" localSheetId="5" hidden="1">'1022'!$A$3:$S$151</definedName>
    <definedName name="Z_DE3A1FFE_44A0_41BD_98AB_2A2226968564_.wvu.PrintArea" localSheetId="6" hidden="1">'1031'!$A$3:$S$89</definedName>
    <definedName name="Z_DE3A1FFE_44A0_41BD_98AB_2A2226968564_.wvu.PrintArea" localSheetId="7" hidden="1">'1031 GPS'!$A$3:$S$89</definedName>
    <definedName name="Z_DE3A1FFE_44A0_41BD_98AB_2A2226968564_.wvu.PrintArea" localSheetId="10" hidden="1">'1032'!$A$3:$S$163</definedName>
    <definedName name="Z_DE3A1FFE_44A0_41BD_98AB_2A2226968564_.wvu.PrintArea" localSheetId="11" hidden="1">'1041'!$A$3:$S$161</definedName>
    <definedName name="Z_DE3A1FFE_44A0_41BD_98AB_2A2226968564_.wvu.PrintArea" localSheetId="12" hidden="1">'1061'!$A$3:$S$157</definedName>
    <definedName name="Z_DE3A1FFE_44A0_41BD_98AB_2A2226968564_.wvu.PrintArea" localSheetId="13" hidden="1">'1071'!$A$3:$S$150</definedName>
    <definedName name="Z_DE3A1FFE_44A0_41BD_98AB_2A2226968564_.wvu.PrintArea" localSheetId="14" hidden="1">'1081'!$A$3:$S$99</definedName>
    <definedName name="Z_DE3A1FFE_44A0_41BD_98AB_2A2226968564_.wvu.PrintArea" localSheetId="15" hidden="1">'1091'!$A$3:$S$146</definedName>
    <definedName name="Z_DE3A1FFE_44A0_41BD_98AB_2A2226968564_.wvu.PrintArea" localSheetId="16" hidden="1">'1101'!$A$3:$S$161</definedName>
    <definedName name="Z_DE3A1FFE_44A0_41BD_98AB_2A2226968564_.wvu.PrintArea" localSheetId="17" hidden="1">'1111'!$A$3:$S$67</definedName>
    <definedName name="Z_DE3A1FFE_44A0_41BD_98AB_2A2226968564_.wvu.PrintArea" localSheetId="18" hidden="1">'1131'!$A$3:$S$142</definedName>
    <definedName name="Z_DE3A1FFE_44A0_41BD_98AB_2A2226968564_.wvu.PrintArea" localSheetId="32" hidden="1">'1201'!$A$3:$S$87</definedName>
    <definedName name="Z_DE3A1FFE_44A0_41BD_98AB_2A2226968564_.wvu.PrintArea" localSheetId="27" hidden="1">'1999-18-17-GPS'!$A$3:$S$66</definedName>
    <definedName name="Z_DE3A1FFE_44A0_41BD_98AB_2A2226968564_.wvu.PrintArea" localSheetId="31" hidden="1">'20% Economic 8918'!$A$3:$S$35</definedName>
    <definedName name="Z_DE3A1FFE_44A0_41BD_98AB_2A2226968564_.wvu.PrintArea" localSheetId="30" hidden="1">'20% Social 4918-6918'!$A$3:$S$55</definedName>
    <definedName name="Z_DE3A1FFE_44A0_41BD_98AB_2A2226968564_.wvu.PrintArea" localSheetId="25" hidden="1">'3361 (1)'!$A$3:$S$130</definedName>
    <definedName name="Z_DE3A1FFE_44A0_41BD_98AB_2A2226968564_.wvu.PrintArea" localSheetId="24" hidden="1">'4411'!$A$3:$S$163</definedName>
    <definedName name="Z_DE3A1FFE_44A0_41BD_98AB_2A2226968564_.wvu.PrintArea" localSheetId="23" hidden="1">'4421'!$A$3:$S$162</definedName>
    <definedName name="Z_DE3A1FFE_44A0_41BD_98AB_2A2226968564_.wvu.PrintArea" localSheetId="19" hidden="1">'7611'!$A$3:$S$160</definedName>
    <definedName name="Z_DE3A1FFE_44A0_41BD_98AB_2A2226968564_.wvu.PrintArea" localSheetId="20" hidden="1">'8711'!$A$3:$S$104</definedName>
    <definedName name="Z_DE3A1FFE_44A0_41BD_98AB_2A2226968564_.wvu.PrintArea" localSheetId="21" hidden="1">'8721'!$A$3:$S$155</definedName>
    <definedName name="Z_DE3A1FFE_44A0_41BD_98AB_2A2226968564_.wvu.PrintArea" localSheetId="22" hidden="1">'8751'!$A$3:$S$162</definedName>
    <definedName name="Z_DE3A1FFE_44A0_41BD_98AB_2A2226968564_.wvu.PrintArea" localSheetId="34" hidden="1">'9940'!$A$3:$S$132</definedName>
    <definedName name="Z_DE3A1FFE_44A0_41BD_98AB_2A2226968564_.wvu.PrintArea" localSheetId="33" hidden="1">'9991 (BGP)'!$A$1:$S$69</definedName>
    <definedName name="Z_DE3A1FFE_44A0_41BD_98AB_2A2226968564_.wvu.PrintArea" localSheetId="35" hidden="1">'9999'!$A$3:$S$34</definedName>
    <definedName name="Z_DE3A1FFE_44A0_41BD_98AB_2A2226968564_.wvu.PrintArea" localSheetId="29" hidden="1">'GF-Infra Economic 8752-53'!$A$3:$S$59</definedName>
    <definedName name="Z_DE3A1FFE_44A0_41BD_98AB_2A2226968564_.wvu.PrintArea" localSheetId="28" hidden="1">'GF-Infra Social 3999-49-69'!$A$3:$S$66</definedName>
    <definedName name="Z_DE3A1FFE_44A0_41BD_98AB_2A2226968564_.wvu.PrintTitles" localSheetId="0" hidden="1">'1011'!$3:$16</definedName>
    <definedName name="Z_DE3A1FFE_44A0_41BD_98AB_2A2226968564_.wvu.PrintTitles" localSheetId="1" hidden="1">'1011 GPS'!$3:$16</definedName>
    <definedName name="Z_DE3A1FFE_44A0_41BD_98AB_2A2226968564_.wvu.PrintTitles" localSheetId="4" hidden="1">'1021'!$3:$16</definedName>
    <definedName name="Z_DE3A1FFE_44A0_41BD_98AB_2A2226968564_.wvu.PrintTitles" localSheetId="5" hidden="1">'1022'!$3:$15</definedName>
    <definedName name="Z_DE3A1FFE_44A0_41BD_98AB_2A2226968564_.wvu.PrintTitles" localSheetId="6" hidden="1">'1031'!$3:$16</definedName>
    <definedName name="Z_DE3A1FFE_44A0_41BD_98AB_2A2226968564_.wvu.PrintTitles" localSheetId="7" hidden="1">'1031 GPS'!$3:$16</definedName>
    <definedName name="Z_DE3A1FFE_44A0_41BD_98AB_2A2226968564_.wvu.PrintTitles" localSheetId="10" hidden="1">'1032'!$3:$16</definedName>
    <definedName name="Z_DE3A1FFE_44A0_41BD_98AB_2A2226968564_.wvu.PrintTitles" localSheetId="11" hidden="1">'1041'!$3:$16</definedName>
    <definedName name="Z_DE3A1FFE_44A0_41BD_98AB_2A2226968564_.wvu.PrintTitles" localSheetId="12" hidden="1">'1061'!$3:$16</definedName>
    <definedName name="Z_DE3A1FFE_44A0_41BD_98AB_2A2226968564_.wvu.PrintTitles" localSheetId="13" hidden="1">'1071'!$3:$16</definedName>
    <definedName name="Z_DE3A1FFE_44A0_41BD_98AB_2A2226968564_.wvu.PrintTitles" localSheetId="14" hidden="1">'1081'!$3:$16</definedName>
    <definedName name="Z_DE3A1FFE_44A0_41BD_98AB_2A2226968564_.wvu.PrintTitles" localSheetId="15" hidden="1">'1091'!$3:$16</definedName>
    <definedName name="Z_DE3A1FFE_44A0_41BD_98AB_2A2226968564_.wvu.PrintTitles" localSheetId="16" hidden="1">'1101'!$3:$16</definedName>
    <definedName name="Z_DE3A1FFE_44A0_41BD_98AB_2A2226968564_.wvu.PrintTitles" localSheetId="17" hidden="1">'1111'!$3:$16</definedName>
    <definedName name="Z_DE3A1FFE_44A0_41BD_98AB_2A2226968564_.wvu.PrintTitles" localSheetId="18" hidden="1">'1131'!$3:$16</definedName>
    <definedName name="Z_DE3A1FFE_44A0_41BD_98AB_2A2226968564_.wvu.PrintTitles" localSheetId="32" hidden="1">'1201'!$3:$16</definedName>
    <definedName name="Z_DE3A1FFE_44A0_41BD_98AB_2A2226968564_.wvu.PrintTitles" localSheetId="27" hidden="1">'1999-18-17-GPS'!$3:$16</definedName>
    <definedName name="Z_DE3A1FFE_44A0_41BD_98AB_2A2226968564_.wvu.PrintTitles" localSheetId="31" hidden="1">'20% Economic 8918'!$3:$16</definedName>
    <definedName name="Z_DE3A1FFE_44A0_41BD_98AB_2A2226968564_.wvu.PrintTitles" localSheetId="30" hidden="1">'20% Social 4918-6918'!$3:$16</definedName>
    <definedName name="Z_DE3A1FFE_44A0_41BD_98AB_2A2226968564_.wvu.PrintTitles" localSheetId="25" hidden="1">'3361 (1)'!$3:$16</definedName>
    <definedName name="Z_DE3A1FFE_44A0_41BD_98AB_2A2226968564_.wvu.PrintTitles" localSheetId="26" hidden="1">'3361 (2)'!$3:$16</definedName>
    <definedName name="Z_DE3A1FFE_44A0_41BD_98AB_2A2226968564_.wvu.PrintTitles" localSheetId="24" hidden="1">'4411'!$3:$16</definedName>
    <definedName name="Z_DE3A1FFE_44A0_41BD_98AB_2A2226968564_.wvu.PrintTitles" localSheetId="23" hidden="1">'4421'!$3:$16</definedName>
    <definedName name="Z_DE3A1FFE_44A0_41BD_98AB_2A2226968564_.wvu.PrintTitles" localSheetId="19" hidden="1">'7611'!$3:$16</definedName>
    <definedName name="Z_DE3A1FFE_44A0_41BD_98AB_2A2226968564_.wvu.PrintTitles" localSheetId="20" hidden="1">'8711'!$3:$16</definedName>
    <definedName name="Z_DE3A1FFE_44A0_41BD_98AB_2A2226968564_.wvu.PrintTitles" localSheetId="21" hidden="1">'8721'!$3:$16</definedName>
    <definedName name="Z_DE3A1FFE_44A0_41BD_98AB_2A2226968564_.wvu.PrintTitles" localSheetId="22" hidden="1">'8751'!$3:$16</definedName>
    <definedName name="Z_DE3A1FFE_44A0_41BD_98AB_2A2226968564_.wvu.PrintTitles" localSheetId="34" hidden="1">'9940'!$3:$16</definedName>
    <definedName name="Z_DE3A1FFE_44A0_41BD_98AB_2A2226968564_.wvu.PrintTitles" localSheetId="33" hidden="1">'9991 (BGP)'!$1:$14</definedName>
    <definedName name="Z_DE3A1FFE_44A0_41BD_98AB_2A2226968564_.wvu.PrintTitles" localSheetId="35" hidden="1">'9999'!$3:$16</definedName>
    <definedName name="Z_DE3A1FFE_44A0_41BD_98AB_2A2226968564_.wvu.PrintTitles" localSheetId="29" hidden="1">'GF-Infra Economic 8752-53'!$3:$16</definedName>
    <definedName name="Z_DE3A1FFE_44A0_41BD_98AB_2A2226968564_.wvu.PrintTitles" localSheetId="28" hidden="1">'GF-Infra Social 3999-49-69'!$3:$16</definedName>
    <definedName name="Z_DE3A1FFE_44A0_41BD_98AB_2A2226968564_.wvu.Rows" localSheetId="3" hidden="1">'1011 ES'!$76:$78,'1011 ES'!$80:$80,'1011 ES'!$82:$82,'1011 ES'!$84:$86</definedName>
    <definedName name="Z_DE3A1FFE_44A0_41BD_98AB_2A2226968564_.wvu.Rows" localSheetId="1" hidden="1">'1011 GPS'!$24:$24,'1011 GPS'!$61:$62,'1011 GPS'!$80:$80,'1011 GPS'!$85:$86</definedName>
    <definedName name="Z_DE3A1FFE_44A0_41BD_98AB_2A2226968564_.wvu.Rows" localSheetId="2" hidden="1">'1011 SS'!$76:$78,'1011 SS'!$80:$80,'1011 SS'!$82:$82,'1011 SS'!$84:$86</definedName>
    <definedName name="Z_DE3A1FFE_44A0_41BD_98AB_2A2226968564_.wvu.Rows" localSheetId="4" hidden="1">'1021'!$24:$31,'1021'!$39:$40,'1021'!$43:$43,'1021'!$48:$48,'1021'!$50:$56,'1021'!$58:$62,'1021'!$64:$67,'1021'!$69:$92,'1021'!$98:$111,'1021'!$117:$126,'1021'!$129:$130,'1021'!$132:$135,'1021'!$137:$150,'1021'!$158:$164</definedName>
    <definedName name="Z_DE3A1FFE_44A0_41BD_98AB_2A2226968564_.wvu.Rows" localSheetId="9" hidden="1">'1031 ES'!$57:$67</definedName>
    <definedName name="Z_DE3A1FFE_44A0_41BD_98AB_2A2226968564_.wvu.Rows" localSheetId="7" hidden="1">'1031 GPS'!$33:$33,'1031 GPS'!$40:$42,'1031 GPS'!$46:$47,'1031 GPS'!$58:$68,'1031 GPS'!$70:$74,'1031 GPS'!$78:$79</definedName>
    <definedName name="Z_DE3A1FFE_44A0_41BD_98AB_2A2226968564_.wvu.Rows" localSheetId="8" hidden="1">'1031 SS'!$57:$67,'1031 SS'!$70:$74</definedName>
    <definedName name="Z_DE3A1FFE_44A0_41BD_98AB_2A2226968564_.wvu.Rows" localSheetId="10" hidden="1">'1032'!$20:$20,'1032'!$25:$32,'1032'!$40:$41,'1032'!$44:$44,'1032'!$50:$50,'1032'!$52:$64,'1032'!$66:$73,'1032'!$75:$83,'1032'!$85:$113,'1032'!$118:$128,'1032'!$130:$134,'1032'!$136:$150</definedName>
    <definedName name="Z_DE3A1FFE_44A0_41BD_98AB_2A2226968564_.wvu.Rows" localSheetId="11" hidden="1">'1041'!$20:$20,'1041'!$25:$32,'1041'!$40:$41,'1041'!$44:$44,'1041'!$50:$50,'1041'!$52:$58,'1041'!$60:$96,'1041'!$98:$113,'1041'!$117:$127,'1041'!$131:$135,'1041'!$137:$151</definedName>
    <definedName name="Z_DE3A1FFE_44A0_41BD_98AB_2A2226968564_.wvu.Rows" localSheetId="12" hidden="1">'1061'!$19:$19,'1061'!$24:$31,'1061'!$39:$40,'1061'!$43:$43,'1061'!$48:$48,'1061'!$50:$50,'1061'!$53:$57,'1061'!$59:$63,'1061'!$70:$73,'1061'!$85:$112,'1061'!$116:$124,'1061'!$126:$126,'1061'!$128:$129,'1061'!$131:$142,'1061'!$144:$146</definedName>
    <definedName name="Z_DE3A1FFE_44A0_41BD_98AB_2A2226968564_.wvu.Rows" localSheetId="16" hidden="1">'1101'!$19:$19,'1101'!$24:$31,'1101'!$39:$39,'1101'!$43:$43,'1101'!$48:$48,'1101'!$50:$50,'1101'!$52:$57,'1101'!$59:$67,'1101'!$69:$96,'1101'!$99:$113,'1101'!$117:$127,'1101'!$130:$133,'1101'!$135:$149</definedName>
    <definedName name="Z_DE3A1FFE_44A0_41BD_98AB_2A2226968564_.wvu.Rows" localSheetId="17" hidden="1">'1111'!$18:$18,'1111'!$22:$55</definedName>
    <definedName name="Z_DE3A1FFE_44A0_41BD_98AB_2A2226968564_.wvu.Rows" localSheetId="32" hidden="1">'1201'!$33:$33,'1201'!$46:$76</definedName>
    <definedName name="Z_DE3A1FFE_44A0_41BD_98AB_2A2226968564_.wvu.Rows" localSheetId="27" hidden="1">'1999-18-17-GPS'!$26:$26,'1999-18-17-GPS'!$28:$30,'1999-18-17-GPS'!$34:$38,'1999-18-17-GPS'!$40:$56</definedName>
    <definedName name="Z_DE3A1FFE_44A0_41BD_98AB_2A2226968564_.wvu.Rows" localSheetId="25" hidden="1">'3361 (1)'!$19:$28,'3361 (1)'!$30:$34,'3361 (1)'!$36:$36,'3361 (1)'!$38:$39,'3361 (1)'!$42:$62,'3361 (1)'!$66:$67,'3361 (1)'!$70:$70,'3361 (1)'!$72:$84,'3361 (1)'!$87:$97,'3361 (1)'!$100:$115,'3361 (1)'!$118:$118,'3361 (1)'!$120:$121</definedName>
    <definedName name="Z_DE3A1FFE_44A0_41BD_98AB_2A2226968564_.wvu.Rows" localSheetId="26" hidden="1">'3361 (2)'!$19:$28,'3361 (2)'!$30:$34,'3361 (2)'!$36:$36,'3361 (2)'!$39:$40,'3361 (2)'!$43:$64,'3361 (2)'!$67:$68,'3361 (2)'!$71:$71,'3361 (2)'!$73:$85,'3361 (2)'!$88:$98,'3361 (2)'!$101:$102,'3361 (2)'!$104:$118,'3361 (2)'!$120:$121</definedName>
    <definedName name="Z_DE3A1FFE_44A0_41BD_98AB_2A2226968564_.wvu.Rows" localSheetId="24" hidden="1">'4411'!$28:$28,'4411'!$38:$38,'4411'!$43:$50,'4411'!$54:$58,'4411'!$62:$62,'4411'!$64:$109,'4411'!$112:$122,'4411'!$125:$126,'4411'!$128:$147,'4411'!$150:$150</definedName>
    <definedName name="Z_DE3A1FFE_44A0_41BD_98AB_2A2226968564_.wvu.Rows" localSheetId="23" hidden="1">'4421'!$38:$38,'4421'!$43:$43,'4421'!$45:$45,'4421'!$47:$48,'4421'!$50:$50,'4421'!$54:$58,'4421'!$62:$62,'4421'!$65:$65,'4421'!$67:$80,'4421'!$83:$83,'4421'!$85:$89,'4421'!$91:$92,'4421'!$95:$95,'4421'!$97:$106,'4421'!$108:$109,'4421'!$112:$122,'4421'!$125:$126,'4421'!$128:$130,'4421'!$132:$136,'4421'!$138:$140,'4421'!$142:$142,'4421'!$145:$146</definedName>
    <definedName name="Z_DE3A1FFE_44A0_41BD_98AB_2A2226968564_.wvu.Rows" localSheetId="19" hidden="1">'7611'!$19:$19,'7611'!$24:$28,'7611'!$30:$31,'7611'!$39:$41,'7611'!$43:$43,'7611'!$48:$48,'7611'!$50:$50,'7611'!$52:$53,'7611'!$55:$56,'7611'!$59:$62,'7611'!$65:$68,'7611'!$70:$94,'7611'!$96:$98,'7611'!$101:$110,'7611'!$115:$125,'7611'!$128:$134,'7611'!$138:$148</definedName>
    <definedName name="Z_DE3A1FFE_44A0_41BD_98AB_2A2226968564_.wvu.Rows" localSheetId="20" hidden="1">'8711'!$19:$19,'8711'!$24:$28,'8711'!$30:$31,'8711'!$39:$40,'8711'!$43:$43,'8711'!$48:$48,'8711'!$50:$51,'8711'!$57:$67,'8711'!$69:$93</definedName>
    <definedName name="Z_DE3A1FFE_44A0_41BD_98AB_2A2226968564_.wvu.Rows" localSheetId="21" hidden="1">'8721'!$19:$19,'8721'!$24:$28,'8721'!$30:$31,'8721'!$39:$40,'8721'!$43:$43,'8721'!$49:$49,'8721'!$51:$52,'8721'!$58:$58,'8721'!$60:$107,'8721'!$111:$120,'8721'!$122:$127,'8721'!$129:$140,'8721'!$143:$143</definedName>
    <definedName name="Z_DE3A1FFE_44A0_41BD_98AB_2A2226968564_.wvu.Rows" localSheetId="22" hidden="1">'8751'!$19:$19,'8751'!$24:$32,'8751'!$40:$41,'8751'!$44:$44,'8751'!$49:$49,'8751'!$51:$58,'8751'!$60:$64,'8751'!$66:$76,'8751'!$78:$96,'8751'!$99:$113,'8751'!$117:$127,'8751'!$130:$133,'8751'!$135:$144,'8751'!$147:$147,'8751'!$149:$150</definedName>
    <definedName name="Z_DE3A1FFE_44A0_41BD_98AB_2A2226968564_.wvu.Rows" localSheetId="34" hidden="1">'9940'!$18:$19,'9940'!$21:$26,'9940'!$29:$35,'9940'!$38:$66,'9940'!$69:$86,'9940'!$95:$97,'9940'!$103:$108,'9940'!$110:$113,'9940'!$115:$115,'9940'!$118:$119</definedName>
    <definedName name="Z_DE3A1FFE_44A0_41BD_98AB_2A2226968564_.wvu.Rows" localSheetId="33" hidden="1">'9991 (BGP)'!$26:$36,'9991 (BGP)'!$38:$38,'9991 (BGP)'!$42:$47,'9991 (BGP)'!$49:$53,'9991 (BGP)'!$55:$56</definedName>
    <definedName name="Z_EE975321_C15E_44A7_AFC6_A307116A4F6E_.wvu.PrintArea" localSheetId="0" hidden="1">'1011'!$A$3:$S$98</definedName>
    <definedName name="Z_EE975321_C15E_44A7_AFC6_A307116A4F6E_.wvu.PrintArea" localSheetId="1" hidden="1">'1011 GPS'!$A$3:$S$99</definedName>
    <definedName name="Z_EE975321_C15E_44A7_AFC6_A307116A4F6E_.wvu.PrintArea" localSheetId="4" hidden="1">'1021'!$A$3:$S$172</definedName>
    <definedName name="Z_EE975321_C15E_44A7_AFC6_A307116A4F6E_.wvu.PrintArea" localSheetId="5" hidden="1">'1022'!$A$3:$S$151</definedName>
    <definedName name="Z_EE975321_C15E_44A7_AFC6_A307116A4F6E_.wvu.PrintArea" localSheetId="6" hidden="1">'1031'!$A$3:$S$89</definedName>
    <definedName name="Z_EE975321_C15E_44A7_AFC6_A307116A4F6E_.wvu.PrintArea" localSheetId="7" hidden="1">'1031 GPS'!$A$3:$S$89</definedName>
    <definedName name="Z_EE975321_C15E_44A7_AFC6_A307116A4F6E_.wvu.PrintArea" localSheetId="10" hidden="1">'1032'!$A$3:$S$163</definedName>
    <definedName name="Z_EE975321_C15E_44A7_AFC6_A307116A4F6E_.wvu.PrintArea" localSheetId="11" hidden="1">'1041'!$A$3:$S$161</definedName>
    <definedName name="Z_EE975321_C15E_44A7_AFC6_A307116A4F6E_.wvu.PrintArea" localSheetId="12" hidden="1">'1061'!$A$3:$S$157</definedName>
    <definedName name="Z_EE975321_C15E_44A7_AFC6_A307116A4F6E_.wvu.PrintArea" localSheetId="13" hidden="1">'1071'!$A$3:$S$150</definedName>
    <definedName name="Z_EE975321_C15E_44A7_AFC6_A307116A4F6E_.wvu.PrintArea" localSheetId="14" hidden="1">'1081'!$A$3:$S$99</definedName>
    <definedName name="Z_EE975321_C15E_44A7_AFC6_A307116A4F6E_.wvu.PrintArea" localSheetId="15" hidden="1">'1091'!$A$3:$S$146</definedName>
    <definedName name="Z_EE975321_C15E_44A7_AFC6_A307116A4F6E_.wvu.PrintArea" localSheetId="16" hidden="1">'1101'!$A$3:$S$161</definedName>
    <definedName name="Z_EE975321_C15E_44A7_AFC6_A307116A4F6E_.wvu.PrintArea" localSheetId="17" hidden="1">'1111'!$A$3:$S$67</definedName>
    <definedName name="Z_EE975321_C15E_44A7_AFC6_A307116A4F6E_.wvu.PrintArea" localSheetId="18" hidden="1">'1131'!$A$3:$S$142</definedName>
    <definedName name="Z_EE975321_C15E_44A7_AFC6_A307116A4F6E_.wvu.PrintArea" localSheetId="32" hidden="1">'1201'!$A$3:$S$87</definedName>
    <definedName name="Z_EE975321_C15E_44A7_AFC6_A307116A4F6E_.wvu.PrintArea" localSheetId="27" hidden="1">'1999-18-17-GPS'!$A$3:$S$66</definedName>
    <definedName name="Z_EE975321_C15E_44A7_AFC6_A307116A4F6E_.wvu.PrintArea" localSheetId="31" hidden="1">'20% Economic 8918'!$A$3:$S$35</definedName>
    <definedName name="Z_EE975321_C15E_44A7_AFC6_A307116A4F6E_.wvu.PrintArea" localSheetId="30" hidden="1">'20% Social 4918-6918'!$A$3:$S$55</definedName>
    <definedName name="Z_EE975321_C15E_44A7_AFC6_A307116A4F6E_.wvu.PrintArea" localSheetId="25" hidden="1">'3361 (1)'!$A$3:$S$130</definedName>
    <definedName name="Z_EE975321_C15E_44A7_AFC6_A307116A4F6E_.wvu.PrintArea" localSheetId="24" hidden="1">'4411'!$A$3:$S$163</definedName>
    <definedName name="Z_EE975321_C15E_44A7_AFC6_A307116A4F6E_.wvu.PrintArea" localSheetId="23" hidden="1">'4421'!$A$3:$S$162</definedName>
    <definedName name="Z_EE975321_C15E_44A7_AFC6_A307116A4F6E_.wvu.PrintArea" localSheetId="19" hidden="1">'7611'!$A$3:$S$160</definedName>
    <definedName name="Z_EE975321_C15E_44A7_AFC6_A307116A4F6E_.wvu.PrintArea" localSheetId="20" hidden="1">'8711'!$A$3:$S$104</definedName>
    <definedName name="Z_EE975321_C15E_44A7_AFC6_A307116A4F6E_.wvu.PrintArea" localSheetId="21" hidden="1">'8721'!$A$3:$S$155</definedName>
    <definedName name="Z_EE975321_C15E_44A7_AFC6_A307116A4F6E_.wvu.PrintArea" localSheetId="22" hidden="1">'8751'!$A$3:$S$162</definedName>
    <definedName name="Z_EE975321_C15E_44A7_AFC6_A307116A4F6E_.wvu.PrintArea" localSheetId="34" hidden="1">'9940'!$A$3:$S$132</definedName>
    <definedName name="Z_EE975321_C15E_44A7_AFC6_A307116A4F6E_.wvu.PrintArea" localSheetId="33" hidden="1">'9991 (BGP)'!$A$1:$S$69</definedName>
    <definedName name="Z_EE975321_C15E_44A7_AFC6_A307116A4F6E_.wvu.PrintArea" localSheetId="35" hidden="1">'9999'!$A$3:$S$34</definedName>
    <definedName name="Z_EE975321_C15E_44A7_AFC6_A307116A4F6E_.wvu.PrintArea" localSheetId="29" hidden="1">'GF-Infra Economic 8752-53'!$A$3:$S$59</definedName>
    <definedName name="Z_EE975321_C15E_44A7_AFC6_A307116A4F6E_.wvu.PrintArea" localSheetId="28" hidden="1">'GF-Infra Social 3999-49-69'!$A$3:$S$66</definedName>
    <definedName name="Z_EE975321_C15E_44A7_AFC6_A307116A4F6E_.wvu.PrintTitles" localSheetId="0" hidden="1">'1011'!$3:$16</definedName>
    <definedName name="Z_EE975321_C15E_44A7_AFC6_A307116A4F6E_.wvu.PrintTitles" localSheetId="1" hidden="1">'1011 GPS'!$3:$16</definedName>
    <definedName name="Z_EE975321_C15E_44A7_AFC6_A307116A4F6E_.wvu.PrintTitles" localSheetId="4" hidden="1">'1021'!$3:$16</definedName>
    <definedName name="Z_EE975321_C15E_44A7_AFC6_A307116A4F6E_.wvu.PrintTitles" localSheetId="5" hidden="1">'1022'!$3:$15</definedName>
    <definedName name="Z_EE975321_C15E_44A7_AFC6_A307116A4F6E_.wvu.PrintTitles" localSheetId="6" hidden="1">'1031'!$3:$16</definedName>
    <definedName name="Z_EE975321_C15E_44A7_AFC6_A307116A4F6E_.wvu.PrintTitles" localSheetId="7" hidden="1">'1031 GPS'!$3:$16</definedName>
    <definedName name="Z_EE975321_C15E_44A7_AFC6_A307116A4F6E_.wvu.PrintTitles" localSheetId="10" hidden="1">'1032'!$3:$16</definedName>
    <definedName name="Z_EE975321_C15E_44A7_AFC6_A307116A4F6E_.wvu.PrintTitles" localSheetId="11" hidden="1">'1041'!$3:$16</definedName>
    <definedName name="Z_EE975321_C15E_44A7_AFC6_A307116A4F6E_.wvu.PrintTitles" localSheetId="12" hidden="1">'1061'!$3:$16</definedName>
    <definedName name="Z_EE975321_C15E_44A7_AFC6_A307116A4F6E_.wvu.PrintTitles" localSheetId="13" hidden="1">'1071'!$3:$16</definedName>
    <definedName name="Z_EE975321_C15E_44A7_AFC6_A307116A4F6E_.wvu.PrintTitles" localSheetId="14" hidden="1">'1081'!$3:$16</definedName>
    <definedName name="Z_EE975321_C15E_44A7_AFC6_A307116A4F6E_.wvu.PrintTitles" localSheetId="15" hidden="1">'1091'!$3:$16</definedName>
    <definedName name="Z_EE975321_C15E_44A7_AFC6_A307116A4F6E_.wvu.PrintTitles" localSheetId="16" hidden="1">'1101'!$3:$16</definedName>
    <definedName name="Z_EE975321_C15E_44A7_AFC6_A307116A4F6E_.wvu.PrintTitles" localSheetId="17" hidden="1">'1111'!$3:$16</definedName>
    <definedName name="Z_EE975321_C15E_44A7_AFC6_A307116A4F6E_.wvu.PrintTitles" localSheetId="18" hidden="1">'1131'!$3:$16</definedName>
    <definedName name="Z_EE975321_C15E_44A7_AFC6_A307116A4F6E_.wvu.PrintTitles" localSheetId="32" hidden="1">'1201'!$3:$16</definedName>
    <definedName name="Z_EE975321_C15E_44A7_AFC6_A307116A4F6E_.wvu.PrintTitles" localSheetId="27" hidden="1">'1999-18-17-GPS'!$3:$16</definedName>
    <definedName name="Z_EE975321_C15E_44A7_AFC6_A307116A4F6E_.wvu.PrintTitles" localSheetId="31" hidden="1">'20% Economic 8918'!$3:$16</definedName>
    <definedName name="Z_EE975321_C15E_44A7_AFC6_A307116A4F6E_.wvu.PrintTitles" localSheetId="30" hidden="1">'20% Social 4918-6918'!$3:$16</definedName>
    <definedName name="Z_EE975321_C15E_44A7_AFC6_A307116A4F6E_.wvu.PrintTitles" localSheetId="25" hidden="1">'3361 (1)'!$3:$16</definedName>
    <definedName name="Z_EE975321_C15E_44A7_AFC6_A307116A4F6E_.wvu.PrintTitles" localSheetId="26" hidden="1">'3361 (2)'!$3:$16</definedName>
    <definedName name="Z_EE975321_C15E_44A7_AFC6_A307116A4F6E_.wvu.PrintTitles" localSheetId="24" hidden="1">'4411'!$3:$16</definedName>
    <definedName name="Z_EE975321_C15E_44A7_AFC6_A307116A4F6E_.wvu.PrintTitles" localSheetId="23" hidden="1">'4421'!$3:$16</definedName>
    <definedName name="Z_EE975321_C15E_44A7_AFC6_A307116A4F6E_.wvu.PrintTitles" localSheetId="19" hidden="1">'7611'!$3:$16</definedName>
    <definedName name="Z_EE975321_C15E_44A7_AFC6_A307116A4F6E_.wvu.PrintTitles" localSheetId="20" hidden="1">'8711'!$3:$16</definedName>
    <definedName name="Z_EE975321_C15E_44A7_AFC6_A307116A4F6E_.wvu.PrintTitles" localSheetId="21" hidden="1">'8721'!$3:$16</definedName>
    <definedName name="Z_EE975321_C15E_44A7_AFC6_A307116A4F6E_.wvu.PrintTitles" localSheetId="22" hidden="1">'8751'!$3:$16</definedName>
    <definedName name="Z_EE975321_C15E_44A7_AFC6_A307116A4F6E_.wvu.PrintTitles" localSheetId="34" hidden="1">'9940'!$3:$16</definedName>
    <definedName name="Z_EE975321_C15E_44A7_AFC6_A307116A4F6E_.wvu.PrintTitles" localSheetId="33" hidden="1">'9991 (BGP)'!$1:$14</definedName>
    <definedName name="Z_EE975321_C15E_44A7_AFC6_A307116A4F6E_.wvu.PrintTitles" localSheetId="35" hidden="1">'9999'!$3:$16</definedName>
    <definedName name="Z_EE975321_C15E_44A7_AFC6_A307116A4F6E_.wvu.PrintTitles" localSheetId="29" hidden="1">'GF-Infra Economic 8752-53'!$3:$16</definedName>
    <definedName name="Z_EE975321_C15E_44A7_AFC6_A307116A4F6E_.wvu.PrintTitles" localSheetId="28" hidden="1">'GF-Infra Social 3999-49-69'!$3:$16</definedName>
    <definedName name="Z_EE975321_C15E_44A7_AFC6_A307116A4F6E_.wvu.Rows" localSheetId="0" hidden="1">'1011'!$24:$24,'1011'!$77:$77</definedName>
    <definedName name="Z_EE975321_C15E_44A7_AFC6_A307116A4F6E_.wvu.Rows" localSheetId="3" hidden="1">'1011 ES'!$76:$78,'1011 ES'!$80:$80,'1011 ES'!$82:$82,'1011 ES'!$84:$86</definedName>
    <definedName name="Z_EE975321_C15E_44A7_AFC6_A307116A4F6E_.wvu.Rows" localSheetId="1" hidden="1">'1011 GPS'!$76:$78,'1011 GPS'!$80:$80,'1011 GPS'!$82:$82,'1011 GPS'!$84:$86</definedName>
    <definedName name="Z_EE975321_C15E_44A7_AFC6_A307116A4F6E_.wvu.Rows" localSheetId="2" hidden="1">'1011 SS'!$76:$78,'1011 SS'!$80:$80,'1011 SS'!$82:$82,'1011 SS'!$84:$86</definedName>
    <definedName name="Z_EE975321_C15E_44A7_AFC6_A307116A4F6E_.wvu.Rows" localSheetId="4" hidden="1">'1021'!$24:$28,'1021'!$30:$30,'1021'!$39:$40,'1021'!$43:$43,'1021'!$48:$48,'1021'!$50:$56,'1021'!$58:$62,'1021'!$64:$66,'1021'!$70:$93,'1021'!$95:$96,'1021'!$98:$111,'1021'!$117:$127,'1021'!$132:$135,'1021'!$138:$150,'1021'!$158:$164</definedName>
    <definedName name="Z_EE975321_C15E_44A7_AFC6_A307116A4F6E_.wvu.Rows" localSheetId="6" hidden="1">'1031'!$71:$74,'1031'!$78:$79</definedName>
    <definedName name="Z_EE975321_C15E_44A7_AFC6_A307116A4F6E_.wvu.Rows" localSheetId="9" hidden="1">'1031 ES'!$57:$67</definedName>
    <definedName name="Z_EE975321_C15E_44A7_AFC6_A307116A4F6E_.wvu.Rows" localSheetId="7" hidden="1">'1031 GPS'!$33:$33,'1031 GPS'!$40:$42,'1031 GPS'!$46:$47,'1031 GPS'!$58:$68,'1031 GPS'!$70:$73,'1031 GPS'!$78:$79</definedName>
    <definedName name="Z_EE975321_C15E_44A7_AFC6_A307116A4F6E_.wvu.Rows" localSheetId="8" hidden="1">'1031 SS'!$57:$67,'1031 SS'!$70:$74</definedName>
    <definedName name="Z_EE975321_C15E_44A7_AFC6_A307116A4F6E_.wvu.Rows" localSheetId="10" hidden="1">'1032'!$20:$20,'1032'!$25:$29,'1032'!$31:$31,'1032'!$40:$41,'1032'!$44:$44,'1032'!$52:$64,'1032'!$66:$73,'1032'!$75:$83,'1032'!$85:$113,'1032'!$118:$152</definedName>
    <definedName name="Z_EE975321_C15E_44A7_AFC6_A307116A4F6E_.wvu.Rows" localSheetId="11" hidden="1">'1041'!$20:$20,'1041'!$25:$29,'1041'!$31:$31,'1041'!$40:$41,'1041'!$44:$44,'1041'!$50:$50,'1041'!$52:$58,'1041'!$60:$96,'1041'!$98:$113,'1041'!$117:$127,'1041'!$132:$137,'1041'!$139:$151</definedName>
    <definedName name="Z_EE975321_C15E_44A7_AFC6_A307116A4F6E_.wvu.Rows" localSheetId="12" hidden="1">'1061'!$19:$19,'1061'!$24:$28,'1061'!$30:$30,'1061'!$39:$40,'1061'!$43:$43,'1061'!$48:$48,'1061'!$50:$50,'1061'!$53:$57,'1061'!$59:$63,'1061'!$70:$72,'1061'!$85:$112,'1061'!$118:$121,'1061'!$131:$142,'1061'!$144:$146</definedName>
    <definedName name="Z_EE975321_C15E_44A7_AFC6_A307116A4F6E_.wvu.Rows" localSheetId="13" hidden="1">'1071'!$24:$28,'1071'!$30:$31,'1071'!$48:$50,'1071'!$52:$57,'1071'!$59:$63,'1071'!$65:$67,'1071'!$69:$112,'1071'!$119:$125,'1071'!$127:$138</definedName>
    <definedName name="Z_EE975321_C15E_44A7_AFC6_A307116A4F6E_.wvu.Rows" localSheetId="16" hidden="1">'1101'!$19:$19,'1101'!$24:$28,'1101'!$30:$30,'1101'!$39:$40,'1101'!$43:$43,'1101'!$48:$48,'1101'!$50:$57,'1101'!$59:$67,'1101'!$69:$73,'1101'!$75:$96,'1101'!$99:$113,'1101'!$117:$127,'1101'!$130:$133,'1101'!$136:$149</definedName>
    <definedName name="Z_EE975321_C15E_44A7_AFC6_A307116A4F6E_.wvu.Rows" localSheetId="17" hidden="1">'1111'!$18:$18,'1111'!$22:$55</definedName>
    <definedName name="Z_EE975321_C15E_44A7_AFC6_A307116A4F6E_.wvu.Rows" localSheetId="32" hidden="1">'1201'!$33:$33,'1201'!$46:$56,'1201'!$58:$58,'1201'!$61:$66,'1201'!$68:$72,'1201'!$74:$75</definedName>
    <definedName name="Z_EE975321_C15E_44A7_AFC6_A307116A4F6E_.wvu.Rows" localSheetId="27" hidden="1">'1999-18-17-GPS'!$26:$26,'1999-18-17-GPS'!$28:$30,'1999-18-17-GPS'!$34:$38,'1999-18-17-GPS'!$40:$56</definedName>
    <definedName name="Z_EE975321_C15E_44A7_AFC6_A307116A4F6E_.wvu.Rows" localSheetId="25" hidden="1">'3361 (1)'!$19:$28,'3361 (1)'!$30:$34,'3361 (1)'!$36:$36,'3361 (1)'!$38:$39,'3361 (1)'!$42:$63,'3361 (1)'!$66:$67,'3361 (1)'!$70:$70,'3361 (1)'!$72:$84,'3361 (1)'!$87:$97,'3361 (1)'!$101:$115,'3361 (1)'!$118:$118,'3361 (1)'!$120:$121</definedName>
    <definedName name="Z_EE975321_C15E_44A7_AFC6_A307116A4F6E_.wvu.Rows" localSheetId="26" hidden="1">'3361 (2)'!$19:$28,'3361 (2)'!$30:$34,'3361 (2)'!$36:$36,'3361 (2)'!$39:$40,'3361 (2)'!$43:$64,'3361 (2)'!$67:$68,'3361 (2)'!$71:$71,'3361 (2)'!$73:$85,'3361 (2)'!$88:$98,'3361 (2)'!$101:$102,'3361 (2)'!$104:$118,'3361 (2)'!$120:$121</definedName>
    <definedName name="Z_EE975321_C15E_44A7_AFC6_A307116A4F6E_.wvu.Rows" localSheetId="24" hidden="1">'4411'!$28:$28,'4411'!$38:$38,'4411'!$43:$50,'4411'!$54:$58,'4411'!$62:$62,'4411'!$64:$109,'4411'!$112:$122,'4411'!$125:$126,'4411'!$128:$147,'4411'!$150:$150</definedName>
    <definedName name="Z_EE975321_C15E_44A7_AFC6_A307116A4F6E_.wvu.Rows" localSheetId="23" hidden="1">'4421'!$38:$38,'4421'!$43:$43,'4421'!$45:$45,'4421'!$47:$48,'4421'!$50:$50,'4421'!$54:$58,'4421'!$62:$62,'4421'!$65:$65,'4421'!$67:$80,'4421'!$83:$83,'4421'!$85:$89,'4421'!$91:$92,'4421'!$95:$95,'4421'!$97:$106,'4421'!$108:$109,'4421'!$112:$122,'4421'!$125:$126</definedName>
    <definedName name="Z_EE975321_C15E_44A7_AFC6_A307116A4F6E_.wvu.Rows" localSheetId="20" hidden="1">'8711'!$19:$19,'8711'!$24:$28,'8711'!$30:$31,'8711'!$39:$40,'8711'!$43:$43,'8711'!$48:$48,'8711'!$50:$51,'8711'!$57:$67,'8711'!$69:$93</definedName>
    <definedName name="Z_EE975321_C15E_44A7_AFC6_A307116A4F6E_.wvu.Rows" localSheetId="21" hidden="1">'8721'!$19:$19,'8721'!$24:$28,'8721'!$30:$31,'8721'!$39:$40,'8721'!$43:$43,'8721'!$49:$49,'8721'!$51:$52,'8721'!$58:$58,'8721'!$60:$107,'8721'!$111:$120,'8721'!$122:$127,'8721'!$129:$140,'8721'!$143:$143</definedName>
    <definedName name="Z_EE975321_C15E_44A7_AFC6_A307116A4F6E_.wvu.Rows" localSheetId="22" hidden="1">'8751'!$19:$19,'8751'!$24:$29,'8751'!$31:$31,'8751'!$40:$41,'8751'!$44:$44,'8751'!$49:$49,'8751'!$51:$58,'8751'!$60:$64,'8751'!$66:$76,'8751'!$78:$96,'8751'!$100:$114,'8751'!$117:$127,'8751'!$130:$133,'8751'!$135:$143,'8751'!$145:$145,'8751'!$147:$147,'8751'!$149:$150</definedName>
    <definedName name="Z_EE975321_C15E_44A7_AFC6_A307116A4F6E_.wvu.Rows" localSheetId="34" hidden="1">'9940'!$18:$19,'9940'!$21:$26,'9940'!$29:$35,'9940'!$38:$66,'9940'!$69:$86,'9940'!$95:$97,'9940'!$103:$108,'9940'!$110:$113,'9940'!$115:$115,'9940'!$118:$119</definedName>
    <definedName name="Z_EE975321_C15E_44A7_AFC6_A307116A4F6E_.wvu.Rows" localSheetId="33" hidden="1">'9991 (BGP)'!$26:$36,'9991 (BGP)'!$38:$38,'9991 (BGP)'!$42:$47,'9991 (BGP)'!$49:$53,'9991 (BGP)'!$55:$56</definedName>
    <definedName name="Z_EE975321_C15E_44A7_AFC6_A307116A4F6E_.wvu.Rows" localSheetId="28" hidden="1">'GF-Infra Social 3999-49-69'!$28:$28,'GF-Infra Social 3999-49-69'!$31:$31,'GF-Infra Social 3999-49-69'!$42:$42,'GF-Infra Social 3999-49-69'!$46:$46</definedName>
  </definedNames>
  <calcPr calcId="144525"/>
  <customWorkbookViews>
    <customWorkbookView name="BUDGET OFFICE - Personal View" guid="{DE3A1FFE-44A0-41BD-98AB-2A2226968564}" mergeInterval="0" personalView="1" maximized="1" windowWidth="1362" windowHeight="509" tabRatio="910" activeSheetId="32"/>
    <customWorkbookView name="my -pc - Personal View" guid="{EE975321-C15E-44A7-AFC6-A307116A4F6E}" mergeInterval="0" personalView="1" maximized="1" xWindow="1" yWindow="1" windowWidth="1366" windowHeight="496" tabRatio="900" activeSheetId="32"/>
    <customWorkbookView name="Twinkle - Personal View" guid="{B830B613-BE6E-4840-91D7-D447FD1BCCD2}" mergeInterval="0" personalView="1" maximized="1" xWindow="-8" yWindow="-8" windowWidth="1382" windowHeight="744" tabRatio="910" activeSheetId="23"/>
    <customWorkbookView name="Administrator - Personal View" guid="{870B4CCF-089A-4C19-A059-259DAAB1F3BC}" mergeInterval="0" personalView="1" maximized="1" xWindow="1" yWindow="1" windowWidth="1309" windowHeight="486" tabRatio="910" activeSheetId="25"/>
    <customWorkbookView name="My PC - Personal View" guid="{1998FCB8-1FEB-4076-ACE6-A225EE4366B3}" mergeInterval="0" personalView="1" maximized="1" windowWidth="1362" windowHeight="542" tabRatio="933" activeSheetId="2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9" i="39" l="1"/>
  <c r="I249" i="39"/>
  <c r="J249" i="39" s="1"/>
  <c r="D246" i="39"/>
  <c r="F244" i="39"/>
  <c r="F243" i="39"/>
  <c r="F242" i="39"/>
  <c r="F241" i="39" s="1"/>
  <c r="H241" i="39"/>
  <c r="G241" i="39"/>
  <c r="E241" i="39"/>
  <c r="F238" i="39"/>
  <c r="F236" i="39"/>
  <c r="F232" i="39"/>
  <c r="H230" i="39"/>
  <c r="H249" i="39" s="1"/>
  <c r="G230" i="39"/>
  <c r="G249" i="39" s="1"/>
  <c r="F230" i="39"/>
  <c r="E230" i="39"/>
  <c r="E249" i="39" s="1"/>
  <c r="D230" i="39"/>
  <c r="D249" i="39" s="1"/>
  <c r="H227" i="39"/>
  <c r="G227" i="39"/>
  <c r="E227" i="39"/>
  <c r="D227" i="39"/>
  <c r="F226" i="39"/>
  <c r="F222" i="39"/>
  <c r="F220" i="39"/>
  <c r="F219" i="39"/>
  <c r="F218" i="39"/>
  <c r="F217" i="39"/>
  <c r="F216" i="39"/>
  <c r="F215" i="39"/>
  <c r="F212" i="39"/>
  <c r="F210" i="39"/>
  <c r="F209" i="39"/>
  <c r="F208" i="39"/>
  <c r="F206" i="39"/>
  <c r="F205" i="39"/>
  <c r="F204" i="39"/>
  <c r="F202" i="39"/>
  <c r="F201" i="39"/>
  <c r="F200" i="39"/>
  <c r="F227" i="39" s="1"/>
  <c r="H197" i="39"/>
  <c r="G197" i="39"/>
  <c r="E197" i="39"/>
  <c r="D197" i="39"/>
  <c r="F196" i="39"/>
  <c r="F195" i="39"/>
  <c r="F197" i="39" s="1"/>
  <c r="G193" i="39"/>
  <c r="E193" i="39"/>
  <c r="D193" i="39"/>
  <c r="F192" i="39"/>
  <c r="F191" i="39"/>
  <c r="F190" i="39"/>
  <c r="F189" i="39"/>
  <c r="F188" i="39"/>
  <c r="F187" i="39"/>
  <c r="F186" i="39"/>
  <c r="F185" i="39"/>
  <c r="R184" i="39"/>
  <c r="F184" i="39"/>
  <c r="F183" i="39"/>
  <c r="F182" i="39"/>
  <c r="F181" i="39"/>
  <c r="F180" i="39"/>
  <c r="F179" i="39"/>
  <c r="F178" i="39"/>
  <c r="F177" i="39"/>
  <c r="F176" i="39"/>
  <c r="F175" i="39"/>
  <c r="F174" i="39"/>
  <c r="F173" i="39"/>
  <c r="F172" i="39"/>
  <c r="F170" i="39"/>
  <c r="F168" i="39"/>
  <c r="F167" i="39"/>
  <c r="F166" i="39"/>
  <c r="F165" i="39"/>
  <c r="F164" i="39"/>
  <c r="F163" i="39"/>
  <c r="F161" i="39"/>
  <c r="F160" i="39"/>
  <c r="F159" i="39"/>
  <c r="F158" i="39"/>
  <c r="F157" i="39"/>
  <c r="F156" i="39"/>
  <c r="F155" i="39"/>
  <c r="F154" i="39"/>
  <c r="F153" i="39"/>
  <c r="F152" i="39"/>
  <c r="F151" i="39"/>
  <c r="F150" i="39"/>
  <c r="F149" i="39"/>
  <c r="F148" i="39"/>
  <c r="F147" i="39"/>
  <c r="F146" i="39"/>
  <c r="H145" i="39"/>
  <c r="H193" i="39" s="1"/>
  <c r="F145" i="39"/>
  <c r="F144" i="39"/>
  <c r="F143" i="39"/>
  <c r="F142" i="39"/>
  <c r="F141" i="39"/>
  <c r="F140" i="39"/>
  <c r="F139" i="39"/>
  <c r="F138" i="39"/>
  <c r="F193" i="39" s="1"/>
  <c r="H136" i="39"/>
  <c r="G136" i="39"/>
  <c r="E136" i="39"/>
  <c r="E250" i="39" s="1"/>
  <c r="D136" i="39"/>
  <c r="D250" i="39" s="1"/>
  <c r="F135" i="39"/>
  <c r="F134" i="39"/>
  <c r="F132" i="39"/>
  <c r="F131" i="39"/>
  <c r="F130" i="39"/>
  <c r="F129" i="39"/>
  <c r="F128" i="39"/>
  <c r="F127" i="39"/>
  <c r="F126" i="39"/>
  <c r="F125" i="39"/>
  <c r="F124" i="39"/>
  <c r="F123" i="39"/>
  <c r="F122" i="39"/>
  <c r="F121" i="39"/>
  <c r="F120" i="39"/>
  <c r="F119" i="39"/>
  <c r="F118" i="39"/>
  <c r="F117" i="39"/>
  <c r="F116" i="39"/>
  <c r="F115" i="39"/>
  <c r="F114" i="39"/>
  <c r="F136" i="39" s="1"/>
  <c r="H110" i="39"/>
  <c r="G110" i="39"/>
  <c r="F110" i="39"/>
  <c r="E110" i="39"/>
  <c r="D110" i="39"/>
  <c r="G107" i="39"/>
  <c r="E107" i="39"/>
  <c r="D105" i="39"/>
  <c r="F102" i="39"/>
  <c r="H101" i="39"/>
  <c r="G101" i="39"/>
  <c r="F101" i="39"/>
  <c r="D101" i="39"/>
  <c r="F100" i="39"/>
  <c r="F99" i="39"/>
  <c r="H98" i="39"/>
  <c r="H107" i="39" s="1"/>
  <c r="G98" i="39"/>
  <c r="F98" i="39"/>
  <c r="F107" i="39" s="1"/>
  <c r="E98" i="39"/>
  <c r="D98" i="39"/>
  <c r="D107" i="39" s="1"/>
  <c r="F94" i="39"/>
  <c r="H93" i="39"/>
  <c r="G93" i="39"/>
  <c r="F93" i="39"/>
  <c r="E93" i="39"/>
  <c r="D93" i="39"/>
  <c r="F92" i="39"/>
  <c r="H91" i="39"/>
  <c r="G91" i="39"/>
  <c r="F91" i="39"/>
  <c r="E91" i="39"/>
  <c r="D91" i="39"/>
  <c r="D88" i="39" s="1"/>
  <c r="D56" i="39" s="1"/>
  <c r="F90" i="39"/>
  <c r="H89" i="39"/>
  <c r="H88" i="39" s="1"/>
  <c r="H56" i="39" s="1"/>
  <c r="G89" i="39"/>
  <c r="F89" i="39"/>
  <c r="F88" i="39" s="1"/>
  <c r="G88" i="39"/>
  <c r="E88" i="39"/>
  <c r="F87" i="39"/>
  <c r="F86" i="39"/>
  <c r="H85" i="39"/>
  <c r="G85" i="39"/>
  <c r="F85" i="39"/>
  <c r="E85" i="39"/>
  <c r="D85" i="39"/>
  <c r="F84" i="39"/>
  <c r="H82" i="39"/>
  <c r="G82" i="39"/>
  <c r="F82" i="39"/>
  <c r="E82" i="39"/>
  <c r="D82" i="39"/>
  <c r="F81" i="39"/>
  <c r="H79" i="39"/>
  <c r="G79" i="39"/>
  <c r="F79" i="39"/>
  <c r="E79" i="39"/>
  <c r="D79" i="39"/>
  <c r="F78" i="39"/>
  <c r="F76" i="39"/>
  <c r="F75" i="39"/>
  <c r="F74" i="39"/>
  <c r="F71" i="39"/>
  <c r="H70" i="39"/>
  <c r="G70" i="39"/>
  <c r="F70" i="39"/>
  <c r="E70" i="39"/>
  <c r="D70" i="39"/>
  <c r="F68" i="39"/>
  <c r="F67" i="39"/>
  <c r="F65" i="39"/>
  <c r="F63" i="39"/>
  <c r="F61" i="39"/>
  <c r="F59" i="39"/>
  <c r="H57" i="39"/>
  <c r="G57" i="39"/>
  <c r="F57" i="39" s="1"/>
  <c r="F56" i="39" s="1"/>
  <c r="E57" i="39"/>
  <c r="E56" i="39" s="1"/>
  <c r="D57" i="39"/>
  <c r="F55" i="39"/>
  <c r="F53" i="39"/>
  <c r="F52" i="39"/>
  <c r="F51" i="39"/>
  <c r="F50" i="39" s="1"/>
  <c r="H50" i="39"/>
  <c r="G50" i="39"/>
  <c r="E50" i="39"/>
  <c r="D50" i="39"/>
  <c r="F49" i="39"/>
  <c r="H48" i="39"/>
  <c r="G48" i="39"/>
  <c r="F48" i="39" s="1"/>
  <c r="E48" i="39"/>
  <c r="E47" i="39" s="1"/>
  <c r="D48" i="39"/>
  <c r="H47" i="39"/>
  <c r="H95" i="39" s="1"/>
  <c r="D47" i="39"/>
  <c r="D95" i="39" s="1"/>
  <c r="F44" i="39"/>
  <c r="E44" i="39"/>
  <c r="D44" i="39"/>
  <c r="D41" i="39" s="1"/>
  <c r="H41" i="39"/>
  <c r="G41" i="39"/>
  <c r="F41" i="39" s="1"/>
  <c r="E41" i="39"/>
  <c r="F40" i="39"/>
  <c r="F39" i="39"/>
  <c r="F38" i="39"/>
  <c r="F37" i="39"/>
  <c r="F36" i="39"/>
  <c r="F35" i="39"/>
  <c r="H34" i="39"/>
  <c r="H31" i="39" s="1"/>
  <c r="G34" i="39"/>
  <c r="F34" i="39"/>
  <c r="E34" i="39"/>
  <c r="D34" i="39"/>
  <c r="F33" i="39"/>
  <c r="F32" i="39"/>
  <c r="G31" i="39"/>
  <c r="F31" i="39" s="1"/>
  <c r="E31" i="39"/>
  <c r="F30" i="39"/>
  <c r="F29" i="39"/>
  <c r="F28" i="39"/>
  <c r="F27" i="39"/>
  <c r="F26" i="39"/>
  <c r="F24" i="39" s="1"/>
  <c r="H24" i="39"/>
  <c r="G24" i="39"/>
  <c r="E24" i="39"/>
  <c r="D24" i="39"/>
  <c r="F23" i="39"/>
  <c r="F22" i="39"/>
  <c r="F21" i="39"/>
  <c r="F20" i="39" s="1"/>
  <c r="H20" i="39"/>
  <c r="H45" i="39" s="1"/>
  <c r="G20" i="39"/>
  <c r="G45" i="39" s="1"/>
  <c r="E20" i="39"/>
  <c r="E45" i="39" s="1"/>
  <c r="D20" i="39"/>
  <c r="D45" i="39" l="1"/>
  <c r="D96" i="39" s="1"/>
  <c r="D111" i="39" s="1"/>
  <c r="F45" i="39"/>
  <c r="D31" i="39"/>
  <c r="E95" i="39"/>
  <c r="G250" i="39"/>
  <c r="H96" i="39"/>
  <c r="H111" i="39" s="1"/>
  <c r="F250" i="39"/>
  <c r="H250" i="39"/>
  <c r="I250" i="39" s="1"/>
  <c r="F249" i="39"/>
  <c r="G47" i="39"/>
  <c r="G56" i="39"/>
  <c r="I227" i="39"/>
  <c r="I136" i="39"/>
  <c r="G95" i="39" l="1"/>
  <c r="G96" i="39" s="1"/>
  <c r="G111" i="39" s="1"/>
  <c r="F47" i="39"/>
  <c r="F95" i="39" s="1"/>
  <c r="I95" i="39" s="1"/>
  <c r="E96" i="39"/>
  <c r="E111" i="39" l="1"/>
  <c r="F96" i="39"/>
  <c r="F111" i="39" s="1"/>
  <c r="I96" i="39" l="1"/>
  <c r="I111" i="39"/>
  <c r="R44" i="11" l="1"/>
  <c r="R64" i="3" l="1"/>
  <c r="R64" i="2"/>
  <c r="R49" i="21"/>
  <c r="R54" i="12" l="1"/>
  <c r="R150" i="21" l="1"/>
  <c r="R51" i="27" l="1"/>
  <c r="P51" i="27"/>
  <c r="L51" i="27"/>
  <c r="J60" i="26"/>
  <c r="R59" i="25"/>
  <c r="R70" i="6" l="1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37" i="6"/>
  <c r="R32" i="6"/>
  <c r="R19" i="6"/>
  <c r="R20" i="6"/>
  <c r="R21" i="6"/>
  <c r="R22" i="6"/>
  <c r="R24" i="6"/>
  <c r="R25" i="6"/>
  <c r="R26" i="6"/>
  <c r="R27" i="6"/>
  <c r="R28" i="6"/>
  <c r="R29" i="6"/>
  <c r="R30" i="6"/>
  <c r="R31" i="6"/>
  <c r="R37" i="32"/>
  <c r="R91" i="32"/>
  <c r="R92" i="32" l="1"/>
  <c r="R18" i="7"/>
  <c r="R18" i="6" s="1"/>
  <c r="R80" i="38"/>
  <c r="P80" i="38"/>
  <c r="L80" i="38"/>
  <c r="J80" i="38"/>
  <c r="N77" i="38"/>
  <c r="N74" i="38"/>
  <c r="N73" i="38"/>
  <c r="N72" i="38"/>
  <c r="R67" i="38"/>
  <c r="P67" i="38"/>
  <c r="N67" i="38"/>
  <c r="L67" i="38"/>
  <c r="J67" i="38"/>
  <c r="R56" i="38"/>
  <c r="P56" i="38"/>
  <c r="L56" i="38"/>
  <c r="J56" i="38"/>
  <c r="N55" i="38"/>
  <c r="N54" i="38"/>
  <c r="N53" i="38"/>
  <c r="N52" i="38"/>
  <c r="N51" i="38"/>
  <c r="N50" i="38"/>
  <c r="N48" i="38"/>
  <c r="U47" i="38"/>
  <c r="N45" i="38"/>
  <c r="N44" i="38"/>
  <c r="N43" i="38"/>
  <c r="N42" i="38"/>
  <c r="N41" i="38"/>
  <c r="N40" i="38"/>
  <c r="N39" i="38"/>
  <c r="N37" i="38"/>
  <c r="T34" i="38"/>
  <c r="R34" i="38"/>
  <c r="P34" i="38"/>
  <c r="L34" i="38"/>
  <c r="J34" i="38"/>
  <c r="N32" i="38"/>
  <c r="N31" i="38"/>
  <c r="N30" i="38"/>
  <c r="N29" i="38"/>
  <c r="N28" i="38"/>
  <c r="U27" i="38"/>
  <c r="N27" i="38"/>
  <c r="N26" i="38"/>
  <c r="N25" i="38"/>
  <c r="N24" i="38"/>
  <c r="N23" i="38"/>
  <c r="N22" i="38"/>
  <c r="N21" i="38"/>
  <c r="N20" i="38"/>
  <c r="N19" i="38"/>
  <c r="U18" i="38"/>
  <c r="N18" i="38"/>
  <c r="R80" i="37"/>
  <c r="P80" i="37"/>
  <c r="L80" i="37"/>
  <c r="J80" i="37"/>
  <c r="N77" i="37"/>
  <c r="N74" i="37"/>
  <c r="N73" i="37"/>
  <c r="N72" i="37"/>
  <c r="R67" i="37"/>
  <c r="P67" i="37"/>
  <c r="N67" i="37"/>
  <c r="L67" i="37"/>
  <c r="J67" i="37"/>
  <c r="R56" i="37"/>
  <c r="P56" i="37"/>
  <c r="L56" i="37"/>
  <c r="J56" i="37"/>
  <c r="N55" i="37"/>
  <c r="N54" i="37"/>
  <c r="N53" i="37"/>
  <c r="N52" i="37"/>
  <c r="N51" i="37"/>
  <c r="N50" i="37"/>
  <c r="N48" i="37"/>
  <c r="U47" i="37"/>
  <c r="N45" i="37"/>
  <c r="N44" i="37"/>
  <c r="N43" i="37"/>
  <c r="N42" i="37"/>
  <c r="N41" i="37"/>
  <c r="N40" i="37"/>
  <c r="N39" i="37"/>
  <c r="N37" i="37"/>
  <c r="U34" i="37"/>
  <c r="R34" i="37"/>
  <c r="P34" i="37"/>
  <c r="L34" i="37"/>
  <c r="J34" i="37"/>
  <c r="U27" i="37"/>
  <c r="U18" i="37"/>
  <c r="N34" i="37"/>
  <c r="J82" i="37" l="1"/>
  <c r="L83" i="38"/>
  <c r="N56" i="38"/>
  <c r="N56" i="37"/>
  <c r="P82" i="37"/>
  <c r="N34" i="38"/>
  <c r="J83" i="38"/>
  <c r="P83" i="38"/>
  <c r="N80" i="38"/>
  <c r="N80" i="37"/>
  <c r="R83" i="38"/>
  <c r="L82" i="37"/>
  <c r="R82" i="37"/>
  <c r="N82" i="37" l="1"/>
  <c r="N83" i="38"/>
  <c r="R83" i="2"/>
  <c r="R81" i="2"/>
  <c r="R79" i="2"/>
  <c r="R41" i="2"/>
  <c r="R42" i="2"/>
  <c r="R43" i="2"/>
  <c r="R44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5" i="2"/>
  <c r="R66" i="2"/>
  <c r="R67" i="2"/>
  <c r="R68" i="2"/>
  <c r="R69" i="2"/>
  <c r="R70" i="2"/>
  <c r="R40" i="2"/>
  <c r="R27" i="2"/>
  <c r="R28" i="2"/>
  <c r="R29" i="2"/>
  <c r="R30" i="2"/>
  <c r="R31" i="2"/>
  <c r="R32" i="2"/>
  <c r="R33" i="2"/>
  <c r="R34" i="2"/>
  <c r="R35" i="2"/>
  <c r="R36" i="2"/>
  <c r="R19" i="2"/>
  <c r="R20" i="2"/>
  <c r="R21" i="2"/>
  <c r="R22" i="2"/>
  <c r="R23" i="2"/>
  <c r="R25" i="2"/>
  <c r="R26" i="2"/>
  <c r="R18" i="2"/>
  <c r="R72" i="36"/>
  <c r="R73" i="36" s="1"/>
  <c r="T75" i="36" s="1"/>
  <c r="R72" i="35"/>
  <c r="R71" i="35"/>
  <c r="R64" i="35"/>
  <c r="R87" i="36"/>
  <c r="P87" i="36"/>
  <c r="L87" i="36"/>
  <c r="J87" i="36"/>
  <c r="N86" i="36"/>
  <c r="N85" i="36"/>
  <c r="N84" i="36"/>
  <c r="N83" i="36"/>
  <c r="N82" i="36"/>
  <c r="N81" i="36"/>
  <c r="N80" i="36"/>
  <c r="N79" i="36"/>
  <c r="N78" i="36"/>
  <c r="N77" i="36"/>
  <c r="N76" i="36"/>
  <c r="P73" i="36"/>
  <c r="L73" i="36"/>
  <c r="J73" i="36"/>
  <c r="R37" i="36"/>
  <c r="P37" i="36"/>
  <c r="L37" i="36"/>
  <c r="J37" i="36"/>
  <c r="R87" i="35"/>
  <c r="P87" i="35"/>
  <c r="L87" i="35"/>
  <c r="J87" i="35"/>
  <c r="N86" i="35"/>
  <c r="N85" i="35"/>
  <c r="N84" i="35"/>
  <c r="N83" i="35"/>
  <c r="N82" i="35"/>
  <c r="N81" i="35"/>
  <c r="N80" i="35"/>
  <c r="N79" i="35"/>
  <c r="N78" i="35"/>
  <c r="N77" i="35"/>
  <c r="N76" i="35"/>
  <c r="P73" i="35"/>
  <c r="L73" i="35"/>
  <c r="J73" i="35"/>
  <c r="R37" i="35"/>
  <c r="P37" i="35"/>
  <c r="L37" i="35"/>
  <c r="J37" i="35"/>
  <c r="R72" i="3"/>
  <c r="R72" i="2" s="1"/>
  <c r="R71" i="3"/>
  <c r="R63" i="3"/>
  <c r="R56" i="18"/>
  <c r="R73" i="3" l="1"/>
  <c r="R71" i="2"/>
  <c r="R73" i="35"/>
  <c r="T75" i="35" s="1"/>
  <c r="N37" i="35"/>
  <c r="N73" i="36"/>
  <c r="R63" i="2"/>
  <c r="J89" i="35"/>
  <c r="J89" i="36"/>
  <c r="P89" i="36"/>
  <c r="N87" i="36"/>
  <c r="N37" i="36"/>
  <c r="L89" i="36"/>
  <c r="L89" i="35"/>
  <c r="P89" i="35"/>
  <c r="N73" i="35"/>
  <c r="N87" i="35"/>
  <c r="R89" i="36"/>
  <c r="T90" i="36" s="1"/>
  <c r="P80" i="6"/>
  <c r="R80" i="6"/>
  <c r="R89" i="35" l="1"/>
  <c r="T90" i="35" s="1"/>
  <c r="N89" i="36"/>
  <c r="N89" i="35"/>
  <c r="R34" i="30"/>
  <c r="N20" i="21" l="1"/>
  <c r="N36" i="21"/>
  <c r="N25" i="21"/>
  <c r="K82" i="6" l="1"/>
  <c r="L80" i="6"/>
  <c r="N36" i="22" l="1"/>
  <c r="N25" i="22"/>
  <c r="T41" i="28" l="1"/>
  <c r="N40" i="28"/>
  <c r="K87" i="2" l="1"/>
  <c r="L87" i="2"/>
  <c r="N57" i="2"/>
  <c r="N69" i="2"/>
  <c r="N22" i="2"/>
  <c r="N36" i="24"/>
  <c r="N37" i="24"/>
  <c r="N68" i="32" l="1"/>
  <c r="N69" i="32"/>
  <c r="N70" i="32"/>
  <c r="N71" i="32"/>
  <c r="N72" i="32"/>
  <c r="N73" i="32"/>
  <c r="N74" i="32"/>
  <c r="N75" i="32"/>
  <c r="N76" i="32"/>
  <c r="N77" i="32"/>
  <c r="N78" i="32"/>
  <c r="N79" i="32"/>
  <c r="N80" i="32"/>
  <c r="N81" i="32"/>
  <c r="N82" i="32"/>
  <c r="N83" i="32"/>
  <c r="N84" i="32"/>
  <c r="N85" i="32"/>
  <c r="N86" i="32"/>
  <c r="N38" i="32"/>
  <c r="N39" i="32"/>
  <c r="N40" i="32"/>
  <c r="N41" i="32"/>
  <c r="N42" i="32"/>
  <c r="N43" i="32"/>
  <c r="N44" i="32"/>
  <c r="N45" i="32"/>
  <c r="N46" i="32"/>
  <c r="N47" i="32"/>
  <c r="N48" i="32"/>
  <c r="N49" i="32"/>
  <c r="N50" i="32"/>
  <c r="N51" i="32"/>
  <c r="N52" i="32"/>
  <c r="N53" i="32"/>
  <c r="N54" i="32"/>
  <c r="N55" i="32"/>
  <c r="N56" i="32"/>
  <c r="N57" i="32"/>
  <c r="N58" i="32"/>
  <c r="N59" i="32"/>
  <c r="N60" i="32"/>
  <c r="N61" i="32"/>
  <c r="N62" i="32"/>
  <c r="N63" i="32"/>
  <c r="N64" i="32"/>
  <c r="N65" i="32"/>
  <c r="N66" i="32"/>
  <c r="N67" i="32"/>
  <c r="P91" i="32"/>
  <c r="P37" i="32"/>
  <c r="P28" i="32"/>
  <c r="P27" i="32"/>
  <c r="L92" i="32" l="1"/>
  <c r="N43" i="27" l="1"/>
  <c r="N20" i="27"/>
  <c r="T24" i="27"/>
  <c r="N21" i="27"/>
  <c r="S57" i="26" l="1"/>
  <c r="S58" i="26"/>
  <c r="T52" i="26"/>
  <c r="N43" i="26"/>
  <c r="N32" i="26"/>
  <c r="S34" i="26"/>
  <c r="N40" i="25" l="1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56" i="25"/>
  <c r="N57" i="25"/>
  <c r="N39" i="25"/>
  <c r="N31" i="25" l="1"/>
  <c r="U31" i="25" s="1"/>
  <c r="J45" i="20"/>
  <c r="M45" i="20"/>
  <c r="O45" i="20"/>
  <c r="P45" i="20"/>
  <c r="L45" i="20"/>
  <c r="N54" i="19" l="1"/>
  <c r="N55" i="19"/>
  <c r="N41" i="19"/>
  <c r="N41" i="18" l="1"/>
  <c r="N40" i="18"/>
  <c r="N39" i="18"/>
  <c r="U112" i="17"/>
  <c r="P114" i="17"/>
  <c r="N41" i="17"/>
  <c r="N40" i="17"/>
  <c r="N39" i="17"/>
  <c r="N31" i="30" l="1"/>
  <c r="N23" i="14" l="1"/>
  <c r="N104" i="13" l="1"/>
  <c r="N103" i="13"/>
  <c r="K141" i="11" l="1"/>
  <c r="M141" i="11"/>
  <c r="O141" i="11"/>
  <c r="Q141" i="11"/>
  <c r="L115" i="11"/>
  <c r="N76" i="6" l="1"/>
  <c r="N75" i="6"/>
  <c r="U51" i="6"/>
  <c r="N39" i="6"/>
  <c r="N58" i="5" l="1"/>
  <c r="N125" i="5"/>
  <c r="N126" i="5"/>
  <c r="N24" i="5"/>
  <c r="N32" i="4"/>
  <c r="D2" i="34"/>
  <c r="T46" i="28"/>
  <c r="T25" i="28"/>
  <c r="S52" i="26"/>
  <c r="S51" i="26"/>
  <c r="S46" i="26"/>
  <c r="S26" i="26"/>
  <c r="S25" i="26"/>
  <c r="S29" i="26" l="1"/>
  <c r="K59" i="31"/>
  <c r="M59" i="31"/>
  <c r="O59" i="31"/>
  <c r="Q59" i="31"/>
  <c r="R57" i="31"/>
  <c r="P57" i="31"/>
  <c r="L57" i="31"/>
  <c r="J57" i="31"/>
  <c r="N54" i="31"/>
  <c r="N48" i="31"/>
  <c r="N41" i="31"/>
  <c r="N40" i="31"/>
  <c r="R35" i="31"/>
  <c r="P35" i="31"/>
  <c r="N35" i="31"/>
  <c r="L35" i="31"/>
  <c r="J35" i="31"/>
  <c r="R24" i="31"/>
  <c r="P24" i="31"/>
  <c r="L24" i="31"/>
  <c r="J24" i="31"/>
  <c r="N23" i="31"/>
  <c r="N22" i="31"/>
  <c r="N21" i="31"/>
  <c r="N20" i="31"/>
  <c r="N19" i="31"/>
  <c r="N18" i="31"/>
  <c r="J59" i="25"/>
  <c r="C25" i="34" s="1"/>
  <c r="E25" i="34" s="1"/>
  <c r="R80" i="7"/>
  <c r="P80" i="7"/>
  <c r="L80" i="7"/>
  <c r="J80" i="7"/>
  <c r="N77" i="7"/>
  <c r="N73" i="7"/>
  <c r="N72" i="7"/>
  <c r="R67" i="7"/>
  <c r="P67" i="7"/>
  <c r="N67" i="7"/>
  <c r="L67" i="7"/>
  <c r="J67" i="7"/>
  <c r="R56" i="7"/>
  <c r="P56" i="7"/>
  <c r="L56" i="7"/>
  <c r="J56" i="7"/>
  <c r="U47" i="7"/>
  <c r="T34" i="7"/>
  <c r="R34" i="7"/>
  <c r="P34" i="7"/>
  <c r="L34" i="7"/>
  <c r="J34" i="7"/>
  <c r="U27" i="7"/>
  <c r="U18" i="7"/>
  <c r="J34" i="30"/>
  <c r="J91" i="32"/>
  <c r="J37" i="32"/>
  <c r="J27" i="32"/>
  <c r="R87" i="3"/>
  <c r="P87" i="3"/>
  <c r="L87" i="3"/>
  <c r="J87" i="3"/>
  <c r="N86" i="3"/>
  <c r="N85" i="3"/>
  <c r="P73" i="3"/>
  <c r="L73" i="3"/>
  <c r="J73" i="3"/>
  <c r="R37" i="3"/>
  <c r="P37" i="3"/>
  <c r="L37" i="3"/>
  <c r="J37" i="3"/>
  <c r="R122" i="24"/>
  <c r="P122" i="24"/>
  <c r="L122" i="24"/>
  <c r="J122" i="24"/>
  <c r="N116" i="24"/>
  <c r="R98" i="24"/>
  <c r="P98" i="24"/>
  <c r="N98" i="24"/>
  <c r="L98" i="24"/>
  <c r="J98" i="24"/>
  <c r="R87" i="24"/>
  <c r="P87" i="24"/>
  <c r="L87" i="24"/>
  <c r="J87" i="24"/>
  <c r="N86" i="24"/>
  <c r="N85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N72" i="24"/>
  <c r="N71" i="24"/>
  <c r="N70" i="24"/>
  <c r="N69" i="24"/>
  <c r="N68" i="24"/>
  <c r="N67" i="24"/>
  <c r="N66" i="24"/>
  <c r="N65" i="24"/>
  <c r="N64" i="24"/>
  <c r="N63" i="24"/>
  <c r="N62" i="24"/>
  <c r="N61" i="24"/>
  <c r="N60" i="24"/>
  <c r="N59" i="24"/>
  <c r="N58" i="24"/>
  <c r="N57" i="24"/>
  <c r="N56" i="24"/>
  <c r="N55" i="24"/>
  <c r="N54" i="24"/>
  <c r="N53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9" i="24"/>
  <c r="N38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18" i="24"/>
  <c r="J39" i="22"/>
  <c r="T151" i="22"/>
  <c r="R151" i="22"/>
  <c r="P151" i="22"/>
  <c r="L151" i="22"/>
  <c r="J151" i="22"/>
  <c r="N150" i="22"/>
  <c r="N145" i="22"/>
  <c r="N144" i="22"/>
  <c r="N143" i="22"/>
  <c r="N142" i="22"/>
  <c r="N141" i="22"/>
  <c r="N140" i="22"/>
  <c r="N139" i="22"/>
  <c r="N138" i="22"/>
  <c r="N137" i="22"/>
  <c r="N136" i="22"/>
  <c r="N135" i="22"/>
  <c r="N134" i="22"/>
  <c r="N133" i="22"/>
  <c r="N132" i="22"/>
  <c r="N131" i="22"/>
  <c r="R122" i="22"/>
  <c r="P122" i="22"/>
  <c r="N122" i="22"/>
  <c r="L122" i="22"/>
  <c r="J122" i="22"/>
  <c r="R111" i="22"/>
  <c r="P111" i="22"/>
  <c r="L111" i="22"/>
  <c r="J111" i="22"/>
  <c r="N110" i="22"/>
  <c r="N109" i="22"/>
  <c r="N108" i="22"/>
  <c r="N107" i="22"/>
  <c r="N106" i="22"/>
  <c r="N105" i="22"/>
  <c r="N104" i="22"/>
  <c r="N103" i="22"/>
  <c r="N102" i="22"/>
  <c r="N101" i="22"/>
  <c r="N100" i="22"/>
  <c r="N99" i="22"/>
  <c r="N98" i="22"/>
  <c r="N97" i="22"/>
  <c r="N96" i="22"/>
  <c r="N95" i="22"/>
  <c r="N94" i="22"/>
  <c r="N93" i="22"/>
  <c r="N92" i="22"/>
  <c r="N91" i="22"/>
  <c r="N90" i="22"/>
  <c r="N88" i="22"/>
  <c r="N87" i="22"/>
  <c r="N86" i="22"/>
  <c r="N85" i="22"/>
  <c r="N84" i="22"/>
  <c r="N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9" i="22"/>
  <c r="N68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T52" i="22"/>
  <c r="U52" i="22" s="1"/>
  <c r="N52" i="22"/>
  <c r="T51" i="22"/>
  <c r="U51" i="22" s="1"/>
  <c r="N51" i="22"/>
  <c r="N50" i="22"/>
  <c r="N49" i="22"/>
  <c r="N48" i="22"/>
  <c r="N47" i="22"/>
  <c r="N46" i="22"/>
  <c r="N45" i="22"/>
  <c r="N44" i="22"/>
  <c r="N43" i="22"/>
  <c r="N42" i="22"/>
  <c r="R39" i="22"/>
  <c r="P39" i="22"/>
  <c r="U39" i="22" s="1"/>
  <c r="L39" i="22"/>
  <c r="T39" i="22" s="1"/>
  <c r="N37" i="22"/>
  <c r="N35" i="22"/>
  <c r="N34" i="22"/>
  <c r="N33" i="22"/>
  <c r="N32" i="22"/>
  <c r="N31" i="22"/>
  <c r="N30" i="22"/>
  <c r="N29" i="22"/>
  <c r="N28" i="22"/>
  <c r="N27" i="22"/>
  <c r="N26" i="22"/>
  <c r="N24" i="22"/>
  <c r="N23" i="22"/>
  <c r="N22" i="22"/>
  <c r="N21" i="22"/>
  <c r="N20" i="22"/>
  <c r="N19" i="22"/>
  <c r="N18" i="22"/>
  <c r="J111" i="21"/>
  <c r="L111" i="21"/>
  <c r="R144" i="19"/>
  <c r="P144" i="19"/>
  <c r="N144" i="19"/>
  <c r="L144" i="19"/>
  <c r="J144" i="19"/>
  <c r="R120" i="19"/>
  <c r="P120" i="19"/>
  <c r="N120" i="19"/>
  <c r="L120" i="19"/>
  <c r="J120" i="19"/>
  <c r="R109" i="19"/>
  <c r="P109" i="19"/>
  <c r="L109" i="19"/>
  <c r="J109" i="19"/>
  <c r="N108" i="19"/>
  <c r="N107" i="19"/>
  <c r="N106" i="19"/>
  <c r="N105" i="19"/>
  <c r="N104" i="19"/>
  <c r="N103" i="19"/>
  <c r="N102" i="19"/>
  <c r="N101" i="19"/>
  <c r="N100" i="19"/>
  <c r="N98" i="19"/>
  <c r="N97" i="19"/>
  <c r="N96" i="19"/>
  <c r="N95" i="19"/>
  <c r="N94" i="19"/>
  <c r="N93" i="19"/>
  <c r="N92" i="19"/>
  <c r="N91" i="19"/>
  <c r="N90" i="19"/>
  <c r="N89" i="19"/>
  <c r="N88" i="19"/>
  <c r="N87" i="19"/>
  <c r="N86" i="19"/>
  <c r="N85" i="19"/>
  <c r="N84" i="19"/>
  <c r="N83" i="19"/>
  <c r="N82" i="19"/>
  <c r="N81" i="19"/>
  <c r="N80" i="19"/>
  <c r="N79" i="19"/>
  <c r="N78" i="19"/>
  <c r="N77" i="19"/>
  <c r="N76" i="19"/>
  <c r="N75" i="19"/>
  <c r="N74" i="19"/>
  <c r="N73" i="19"/>
  <c r="N72" i="19"/>
  <c r="N71" i="19"/>
  <c r="N70" i="19"/>
  <c r="N69" i="19"/>
  <c r="N68" i="19"/>
  <c r="N66" i="19"/>
  <c r="N65" i="19"/>
  <c r="N64" i="19"/>
  <c r="N63" i="19"/>
  <c r="N62" i="19"/>
  <c r="N61" i="19"/>
  <c r="N60" i="19"/>
  <c r="N59" i="19"/>
  <c r="N58" i="19"/>
  <c r="N57" i="19"/>
  <c r="N56" i="19"/>
  <c r="N53" i="19"/>
  <c r="N52" i="19"/>
  <c r="N51" i="19"/>
  <c r="N50" i="19"/>
  <c r="N49" i="19"/>
  <c r="N48" i="19"/>
  <c r="R44" i="19"/>
  <c r="P44" i="19"/>
  <c r="L44" i="19"/>
  <c r="J44" i="19"/>
  <c r="N42" i="19"/>
  <c r="N38" i="19"/>
  <c r="N37" i="19"/>
  <c r="N36" i="19"/>
  <c r="N35" i="19"/>
  <c r="N34" i="19"/>
  <c r="N33" i="19"/>
  <c r="N32" i="19"/>
  <c r="N31" i="19"/>
  <c r="N30" i="19"/>
  <c r="N28" i="19"/>
  <c r="N27" i="19"/>
  <c r="N26" i="19"/>
  <c r="N23" i="19"/>
  <c r="N22" i="19"/>
  <c r="N21" i="19"/>
  <c r="N20" i="19"/>
  <c r="N18" i="19"/>
  <c r="R92" i="18"/>
  <c r="P92" i="18"/>
  <c r="N92" i="18"/>
  <c r="L92" i="18"/>
  <c r="J92" i="18"/>
  <c r="R67" i="18"/>
  <c r="P67" i="18"/>
  <c r="N67" i="18"/>
  <c r="L67" i="18"/>
  <c r="J67" i="18"/>
  <c r="P56" i="18"/>
  <c r="L56" i="18"/>
  <c r="J56" i="18"/>
  <c r="N55" i="18"/>
  <c r="N54" i="18"/>
  <c r="N53" i="18"/>
  <c r="N52" i="18"/>
  <c r="N51" i="18"/>
  <c r="N50" i="18"/>
  <c r="N49" i="18"/>
  <c r="N48" i="18"/>
  <c r="N47" i="18"/>
  <c r="R44" i="18"/>
  <c r="P44" i="18"/>
  <c r="L44" i="18"/>
  <c r="J44" i="18"/>
  <c r="N42" i="18"/>
  <c r="N38" i="18"/>
  <c r="N37" i="18"/>
  <c r="N36" i="18"/>
  <c r="N35" i="18"/>
  <c r="N34" i="18"/>
  <c r="N33" i="18"/>
  <c r="N32" i="18"/>
  <c r="N31" i="18"/>
  <c r="N30" i="18"/>
  <c r="N28" i="18"/>
  <c r="N27" i="18"/>
  <c r="N26" i="18"/>
  <c r="N23" i="18"/>
  <c r="N22" i="18"/>
  <c r="N21" i="18"/>
  <c r="N20" i="18"/>
  <c r="N18" i="18"/>
  <c r="J116" i="14"/>
  <c r="N55" i="6"/>
  <c r="N37" i="4"/>
  <c r="N38" i="4"/>
  <c r="N39" i="4"/>
  <c r="N40" i="4"/>
  <c r="N41" i="4"/>
  <c r="N42" i="4"/>
  <c r="R82" i="7" l="1"/>
  <c r="R94" i="18"/>
  <c r="R59" i="31"/>
  <c r="N80" i="7"/>
  <c r="P89" i="3"/>
  <c r="L89" i="3"/>
  <c r="L59" i="31"/>
  <c r="P59" i="31"/>
  <c r="J59" i="31"/>
  <c r="C33" i="34" s="1"/>
  <c r="E33" i="34" s="1"/>
  <c r="P82" i="7"/>
  <c r="P124" i="24"/>
  <c r="L124" i="24"/>
  <c r="N39" i="22"/>
  <c r="L94" i="18"/>
  <c r="N44" i="18"/>
  <c r="P94" i="18"/>
  <c r="N151" i="22"/>
  <c r="N37" i="3"/>
  <c r="N34" i="7"/>
  <c r="N56" i="7"/>
  <c r="P146" i="19"/>
  <c r="N73" i="3"/>
  <c r="N122" i="24"/>
  <c r="N87" i="3"/>
  <c r="L82" i="7"/>
  <c r="N57" i="31"/>
  <c r="N24" i="31"/>
  <c r="J82" i="7"/>
  <c r="J89" i="3"/>
  <c r="R124" i="24"/>
  <c r="N87" i="24"/>
  <c r="J124" i="24"/>
  <c r="C22" i="34" s="1"/>
  <c r="E22" i="34" s="1"/>
  <c r="L153" i="22"/>
  <c r="T153" i="22" s="1"/>
  <c r="P153" i="22"/>
  <c r="U153" i="22" s="1"/>
  <c r="R153" i="22"/>
  <c r="N111" i="22"/>
  <c r="J153" i="22"/>
  <c r="C19" i="34" s="1"/>
  <c r="E19" i="34" s="1"/>
  <c r="L146" i="19"/>
  <c r="N109" i="19"/>
  <c r="R146" i="19"/>
  <c r="J146" i="19"/>
  <c r="C17" i="34" s="1"/>
  <c r="E17" i="34" s="1"/>
  <c r="N44" i="19"/>
  <c r="J94" i="18"/>
  <c r="C16" i="34" s="1"/>
  <c r="E16" i="34" s="1"/>
  <c r="N56" i="18"/>
  <c r="R55" i="15"/>
  <c r="P55" i="15"/>
  <c r="L55" i="15"/>
  <c r="J55" i="15"/>
  <c r="N41" i="15"/>
  <c r="N40" i="15"/>
  <c r="N39" i="15"/>
  <c r="R32" i="15"/>
  <c r="P32" i="15"/>
  <c r="N32" i="15"/>
  <c r="L32" i="15"/>
  <c r="J32" i="15"/>
  <c r="R21" i="15"/>
  <c r="P21" i="15"/>
  <c r="L21" i="15"/>
  <c r="J21" i="15"/>
  <c r="N19" i="15"/>
  <c r="N21" i="15" s="1"/>
  <c r="J57" i="15" l="1"/>
  <c r="L57" i="15"/>
  <c r="N59" i="31"/>
  <c r="R57" i="15"/>
  <c r="P57" i="15"/>
  <c r="N82" i="7"/>
  <c r="N89" i="3"/>
  <c r="N124" i="24"/>
  <c r="N153" i="22"/>
  <c r="N94" i="18"/>
  <c r="N146" i="19"/>
  <c r="U56" i="19" s="1"/>
  <c r="N55" i="15"/>
  <c r="N57" i="15" s="1"/>
  <c r="U55" i="18" l="1"/>
  <c r="U53" i="18"/>
  <c r="N58" i="26"/>
  <c r="N57" i="26"/>
  <c r="N56" i="26"/>
  <c r="N54" i="26"/>
  <c r="N51" i="26"/>
  <c r="N50" i="26"/>
  <c r="S60" i="26" l="1"/>
  <c r="U52" i="26"/>
  <c r="P60" i="26" l="1"/>
  <c r="L60" i="26"/>
  <c r="C26" i="34"/>
  <c r="E26" i="34" s="1"/>
  <c r="R60" i="26"/>
  <c r="R76" i="30"/>
  <c r="P76" i="30"/>
  <c r="L76" i="30"/>
  <c r="J76" i="30"/>
  <c r="N73" i="30"/>
  <c r="N67" i="30"/>
  <c r="N60" i="30"/>
  <c r="N59" i="30"/>
  <c r="R55" i="30"/>
  <c r="P55" i="30"/>
  <c r="N55" i="30"/>
  <c r="L55" i="30"/>
  <c r="J55" i="30"/>
  <c r="R44" i="30"/>
  <c r="P44" i="30"/>
  <c r="L44" i="30"/>
  <c r="J44" i="30"/>
  <c r="N43" i="30"/>
  <c r="N38" i="30"/>
  <c r="P34" i="30"/>
  <c r="L34" i="30"/>
  <c r="N32" i="30"/>
  <c r="N30" i="30"/>
  <c r="N29" i="30"/>
  <c r="N28" i="30"/>
  <c r="N27" i="30"/>
  <c r="N26" i="30"/>
  <c r="N25" i="30"/>
  <c r="N24" i="30"/>
  <c r="N22" i="30"/>
  <c r="N21" i="30"/>
  <c r="N20" i="30"/>
  <c r="N19" i="30"/>
  <c r="N18" i="30"/>
  <c r="J77" i="30" l="1"/>
  <c r="C14" i="34" s="1"/>
  <c r="E14" i="34" s="1"/>
  <c r="L77" i="30"/>
  <c r="R77" i="30"/>
  <c r="N34" i="30"/>
  <c r="P77" i="30"/>
  <c r="N76" i="30"/>
  <c r="N44" i="30"/>
  <c r="N77" i="30" l="1"/>
  <c r="U77" i="30" s="1"/>
  <c r="P59" i="25"/>
  <c r="L59" i="25"/>
  <c r="T41" i="25"/>
  <c r="N59" i="25" l="1"/>
  <c r="N149" i="21" l="1"/>
  <c r="T150" i="21"/>
  <c r="R37" i="2" l="1"/>
  <c r="R120" i="32" l="1"/>
  <c r="N101" i="32"/>
  <c r="R44" i="10" l="1"/>
  <c r="P150" i="21"/>
  <c r="T36" i="32" l="1"/>
  <c r="U36" i="32" s="1"/>
  <c r="N36" i="32"/>
  <c r="N37" i="32"/>
  <c r="R116" i="8" l="1"/>
  <c r="N22" i="28" l="1"/>
  <c r="N51" i="17" l="1"/>
  <c r="N126" i="11" l="1"/>
  <c r="N141" i="21" l="1"/>
  <c r="J39" i="21"/>
  <c r="N23" i="29" l="1"/>
  <c r="N43" i="28" l="1"/>
  <c r="P37" i="2" l="1"/>
  <c r="N27" i="32" l="1"/>
  <c r="N20" i="32"/>
  <c r="N87" i="32"/>
  <c r="N90" i="32"/>
  <c r="N100" i="32"/>
  <c r="N41" i="23" l="1"/>
  <c r="N40" i="23"/>
  <c r="L150" i="21" l="1"/>
  <c r="J150" i="21"/>
  <c r="N111" i="17"/>
  <c r="N100" i="17"/>
  <c r="N64" i="17"/>
  <c r="N74" i="14"/>
  <c r="P44" i="12"/>
  <c r="P147" i="10" l="1"/>
  <c r="N130" i="10"/>
  <c r="N127" i="10"/>
  <c r="N67" i="5"/>
  <c r="N66" i="5"/>
  <c r="N63" i="5"/>
  <c r="N136" i="4"/>
  <c r="N112" i="4"/>
  <c r="N67" i="2"/>
  <c r="N26" i="2"/>
  <c r="J87" i="2"/>
  <c r="N41" i="16" l="1"/>
  <c r="N84" i="8"/>
  <c r="N22" i="29"/>
  <c r="N21" i="29"/>
  <c r="N102" i="13"/>
  <c r="N18" i="4"/>
  <c r="N19" i="4"/>
  <c r="N20" i="4"/>
  <c r="N21" i="4"/>
  <c r="N22" i="4"/>
  <c r="N23" i="4"/>
  <c r="N24" i="4"/>
  <c r="N25" i="4"/>
  <c r="N26" i="4"/>
  <c r="N27" i="4"/>
  <c r="N28" i="4"/>
  <c r="N30" i="4"/>
  <c r="N31" i="4"/>
  <c r="N33" i="4"/>
  <c r="N34" i="4"/>
  <c r="N35" i="4"/>
  <c r="N36" i="4"/>
  <c r="N47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3" i="4"/>
  <c r="N114" i="4"/>
  <c r="P87" i="2" l="1"/>
  <c r="L73" i="2"/>
  <c r="T77" i="2" s="1"/>
  <c r="N30" i="26" l="1"/>
  <c r="T40" i="28" l="1"/>
  <c r="J51" i="27" l="1"/>
  <c r="C27" i="34" s="1"/>
  <c r="E27" i="34" l="1"/>
  <c r="R150" i="14" l="1"/>
  <c r="R147" i="10"/>
  <c r="N117" i="32" l="1"/>
  <c r="R122" i="32" l="1"/>
  <c r="L120" i="32" l="1"/>
  <c r="J120" i="32"/>
  <c r="J92" i="32" l="1"/>
  <c r="J117" i="13" l="1"/>
  <c r="P106" i="13"/>
  <c r="N106" i="13"/>
  <c r="L106" i="13"/>
  <c r="J106" i="13"/>
  <c r="R106" i="13"/>
  <c r="N44" i="27" l="1"/>
  <c r="N42" i="27"/>
  <c r="N41" i="27"/>
  <c r="N40" i="27"/>
  <c r="N31" i="27"/>
  <c r="N30" i="27"/>
  <c r="T30" i="27" s="1"/>
  <c r="N24" i="27"/>
  <c r="N22" i="27"/>
  <c r="N34" i="26"/>
  <c r="N33" i="26"/>
  <c r="N31" i="26"/>
  <c r="N24" i="26"/>
  <c r="N116" i="23"/>
  <c r="N69" i="17"/>
  <c r="N68" i="17"/>
  <c r="N67" i="17"/>
  <c r="N66" i="17"/>
  <c r="N65" i="17"/>
  <c r="N63" i="17"/>
  <c r="N114" i="14"/>
  <c r="N136" i="9"/>
  <c r="N74" i="6"/>
  <c r="N73" i="6"/>
  <c r="N72" i="6"/>
  <c r="N50" i="6"/>
  <c r="N45" i="6"/>
  <c r="N144" i="21"/>
  <c r="N143" i="21"/>
  <c r="N142" i="21"/>
  <c r="N140" i="21"/>
  <c r="N139" i="21"/>
  <c r="N138" i="21"/>
  <c r="N136" i="21"/>
  <c r="N135" i="21"/>
  <c r="N134" i="21"/>
  <c r="N133" i="21"/>
  <c r="N132" i="21"/>
  <c r="N131" i="21"/>
  <c r="T23" i="27" l="1"/>
  <c r="N143" i="10"/>
  <c r="N52" i="10"/>
  <c r="R26" i="29" l="1"/>
  <c r="P26" i="29"/>
  <c r="L26" i="29"/>
  <c r="J26" i="29"/>
  <c r="C30" i="34" s="1"/>
  <c r="E30" i="34" s="1"/>
  <c r="N26" i="29"/>
  <c r="U23" i="29" s="1"/>
  <c r="R46" i="28"/>
  <c r="P46" i="28"/>
  <c r="L46" i="28"/>
  <c r="J46" i="28"/>
  <c r="C29" i="34" s="1"/>
  <c r="E29" i="34" s="1"/>
  <c r="N24" i="28"/>
  <c r="N27" i="26"/>
  <c r="N60" i="26" l="1"/>
  <c r="T34" i="26"/>
  <c r="N46" i="28"/>
  <c r="O122" i="32" l="1"/>
  <c r="M122" i="32"/>
  <c r="J122" i="32" l="1"/>
  <c r="C32" i="34" s="1"/>
  <c r="E32" i="34" s="1"/>
  <c r="N25" i="2"/>
  <c r="P92" i="32" l="1"/>
  <c r="N66" i="21"/>
  <c r="P120" i="32" l="1"/>
  <c r="N91" i="32"/>
  <c r="N135" i="8"/>
  <c r="N42" i="8" l="1"/>
  <c r="N99" i="32"/>
  <c r="N119" i="32"/>
  <c r="N118" i="32"/>
  <c r="N115" i="32"/>
  <c r="N114" i="32"/>
  <c r="P122" i="32"/>
  <c r="L122" i="32"/>
  <c r="N88" i="32"/>
  <c r="N35" i="32"/>
  <c r="N34" i="32"/>
  <c r="N33" i="32"/>
  <c r="N32" i="32"/>
  <c r="N31" i="32"/>
  <c r="N30" i="32"/>
  <c r="N29" i="32"/>
  <c r="N28" i="32"/>
  <c r="N26" i="32"/>
  <c r="N25" i="32"/>
  <c r="N24" i="32"/>
  <c r="N23" i="32"/>
  <c r="N22" i="32"/>
  <c r="N21" i="32"/>
  <c r="N18" i="32"/>
  <c r="N92" i="32" l="1"/>
  <c r="N120" i="32"/>
  <c r="R87" i="2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2" i="11"/>
  <c r="N40" i="11"/>
  <c r="N39" i="11"/>
  <c r="N38" i="11"/>
  <c r="N37" i="11"/>
  <c r="N36" i="11"/>
  <c r="N35" i="11"/>
  <c r="N34" i="11"/>
  <c r="N33" i="11"/>
  <c r="N32" i="11"/>
  <c r="N31" i="11"/>
  <c r="N30" i="11"/>
  <c r="N28" i="11"/>
  <c r="N27" i="11"/>
  <c r="N26" i="11"/>
  <c r="N25" i="11"/>
  <c r="N24" i="11"/>
  <c r="N23" i="11"/>
  <c r="N22" i="11"/>
  <c r="N21" i="11"/>
  <c r="N20" i="11"/>
  <c r="N18" i="11"/>
  <c r="N122" i="32" l="1"/>
  <c r="T117" i="32" s="1"/>
  <c r="N71" i="23" l="1"/>
  <c r="P86" i="23"/>
  <c r="P122" i="23"/>
  <c r="N31" i="13" l="1"/>
  <c r="N41" i="13"/>
  <c r="R149" i="17" l="1"/>
  <c r="P149" i="17"/>
  <c r="N149" i="17"/>
  <c r="L149" i="17"/>
  <c r="J149" i="17"/>
  <c r="R125" i="17"/>
  <c r="P125" i="17"/>
  <c r="N125" i="17"/>
  <c r="L125" i="17"/>
  <c r="J125" i="17"/>
  <c r="R114" i="17"/>
  <c r="L114" i="17"/>
  <c r="J114" i="17"/>
  <c r="N113" i="17"/>
  <c r="N112" i="17"/>
  <c r="N110" i="17"/>
  <c r="N109" i="17"/>
  <c r="N108" i="17"/>
  <c r="N107" i="17"/>
  <c r="N106" i="17"/>
  <c r="N105" i="17"/>
  <c r="N103" i="17"/>
  <c r="N102" i="17"/>
  <c r="N101" i="17"/>
  <c r="N99" i="17"/>
  <c r="N98" i="17"/>
  <c r="N97" i="17"/>
  <c r="N96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1" i="17"/>
  <c r="N70" i="17"/>
  <c r="N62" i="17"/>
  <c r="N61" i="17"/>
  <c r="N60" i="17"/>
  <c r="N59" i="17"/>
  <c r="N58" i="17"/>
  <c r="N57" i="17"/>
  <c r="N54" i="17"/>
  <c r="N53" i="17"/>
  <c r="N52" i="17"/>
  <c r="N50" i="17"/>
  <c r="N49" i="17"/>
  <c r="N48" i="17"/>
  <c r="N47" i="17"/>
  <c r="R44" i="17"/>
  <c r="P44" i="17"/>
  <c r="L44" i="17"/>
  <c r="J44" i="17"/>
  <c r="N42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3" i="17"/>
  <c r="N22" i="17"/>
  <c r="N21" i="17"/>
  <c r="N20" i="17"/>
  <c r="N18" i="17"/>
  <c r="R151" i="17" l="1"/>
  <c r="J151" i="17"/>
  <c r="C15" i="34" s="1"/>
  <c r="E15" i="34" s="1"/>
  <c r="N114" i="17"/>
  <c r="P151" i="17"/>
  <c r="L151" i="17"/>
  <c r="N44" i="17"/>
  <c r="N151" i="17" l="1"/>
  <c r="U151" i="17" l="1"/>
  <c r="U113" i="17"/>
  <c r="N77" i="6"/>
  <c r="N74" i="12"/>
  <c r="N73" i="12"/>
  <c r="N84" i="2" l="1"/>
  <c r="N83" i="2"/>
  <c r="N23" i="10"/>
  <c r="N71" i="2"/>
  <c r="N114" i="20"/>
  <c r="N134" i="13"/>
  <c r="N96" i="13"/>
  <c r="N34" i="13"/>
  <c r="N52" i="12"/>
  <c r="N82" i="10"/>
  <c r="N81" i="10"/>
  <c r="N80" i="10"/>
  <c r="N79" i="10"/>
  <c r="N78" i="10"/>
  <c r="N77" i="10"/>
  <c r="N76" i="10"/>
  <c r="N75" i="10"/>
  <c r="N74" i="10"/>
  <c r="N52" i="6"/>
  <c r="N51" i="6"/>
  <c r="N72" i="5"/>
  <c r="T51" i="21" l="1"/>
  <c r="U51" i="21" s="1"/>
  <c r="T52" i="21"/>
  <c r="U52" i="21" s="1"/>
  <c r="R88" i="12" l="1"/>
  <c r="N49" i="27" l="1"/>
  <c r="N48" i="27"/>
  <c r="N19" i="33"/>
  <c r="J37" i="2"/>
  <c r="J73" i="2"/>
  <c r="J102" i="2" s="1"/>
  <c r="N18" i="2"/>
  <c r="N86" i="2"/>
  <c r="N85" i="2"/>
  <c r="N82" i="2"/>
  <c r="N81" i="2"/>
  <c r="N80" i="2"/>
  <c r="N79" i="2"/>
  <c r="N78" i="2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72" i="2"/>
  <c r="N56" i="2"/>
  <c r="N55" i="2"/>
  <c r="N64" i="2"/>
  <c r="N63" i="2"/>
  <c r="N62" i="2"/>
  <c r="N61" i="2"/>
  <c r="N60" i="2"/>
  <c r="N59" i="2"/>
  <c r="N58" i="2"/>
  <c r="N54" i="2"/>
  <c r="N70" i="2"/>
  <c r="N68" i="2"/>
  <c r="N66" i="2"/>
  <c r="N65" i="2"/>
  <c r="N53" i="2"/>
  <c r="N52" i="2"/>
  <c r="N51" i="2"/>
  <c r="N50" i="2"/>
  <c r="N49" i="2"/>
  <c r="N47" i="2"/>
  <c r="N46" i="2"/>
  <c r="N45" i="2"/>
  <c r="N44" i="2"/>
  <c r="N43" i="2"/>
  <c r="N42" i="2"/>
  <c r="N41" i="2"/>
  <c r="N40" i="2"/>
  <c r="N33" i="9"/>
  <c r="N34" i="9"/>
  <c r="T18" i="12"/>
  <c r="N19" i="12"/>
  <c r="T19" i="12"/>
  <c r="N20" i="12"/>
  <c r="T20" i="12"/>
  <c r="N21" i="12"/>
  <c r="T21" i="12"/>
  <c r="N22" i="12"/>
  <c r="T22" i="12"/>
  <c r="N23" i="12"/>
  <c r="T23" i="12"/>
  <c r="T24" i="12"/>
  <c r="T25" i="12"/>
  <c r="N34" i="12"/>
  <c r="N26" i="12"/>
  <c r="T26" i="12"/>
  <c r="N27" i="12"/>
  <c r="T27" i="12"/>
  <c r="N28" i="12"/>
  <c r="T28" i="12"/>
  <c r="T29" i="12"/>
  <c r="N30" i="12"/>
  <c r="T30" i="12"/>
  <c r="N31" i="12"/>
  <c r="T31" i="12"/>
  <c r="N33" i="12"/>
  <c r="T33" i="12"/>
  <c r="N32" i="12"/>
  <c r="T34" i="12"/>
  <c r="N35" i="12"/>
  <c r="T35" i="12"/>
  <c r="N36" i="12"/>
  <c r="T36" i="12"/>
  <c r="N37" i="12"/>
  <c r="T37" i="12"/>
  <c r="N38" i="12"/>
  <c r="T38" i="12"/>
  <c r="T39" i="12"/>
  <c r="T40" i="12"/>
  <c r="T41" i="12"/>
  <c r="N42" i="12"/>
  <c r="T42" i="12"/>
  <c r="J44" i="12"/>
  <c r="L44" i="12"/>
  <c r="R44" i="12"/>
  <c r="N47" i="12"/>
  <c r="N51" i="12"/>
  <c r="N53" i="12"/>
  <c r="J54" i="12"/>
  <c r="L54" i="12"/>
  <c r="P54" i="12"/>
  <c r="J65" i="12"/>
  <c r="L65" i="12"/>
  <c r="N65" i="12"/>
  <c r="P65" i="12"/>
  <c r="R65" i="12"/>
  <c r="N88" i="12"/>
  <c r="J88" i="12"/>
  <c r="L88" i="12"/>
  <c r="P88" i="12"/>
  <c r="J44" i="11"/>
  <c r="L44" i="11"/>
  <c r="P44" i="11"/>
  <c r="J115" i="11"/>
  <c r="P115" i="11"/>
  <c r="R115" i="11"/>
  <c r="L139" i="11"/>
  <c r="P139" i="11"/>
  <c r="R139" i="11"/>
  <c r="J141" i="11" l="1"/>
  <c r="C9" i="34" s="1"/>
  <c r="E9" i="34" s="1"/>
  <c r="R141" i="11"/>
  <c r="N54" i="12"/>
  <c r="P141" i="11"/>
  <c r="L141" i="11"/>
  <c r="L102" i="2"/>
  <c r="N87" i="2"/>
  <c r="N51" i="27"/>
  <c r="N139" i="11"/>
  <c r="L90" i="12"/>
  <c r="N115" i="11"/>
  <c r="N44" i="11"/>
  <c r="J90" i="12"/>
  <c r="C10" i="34" s="1"/>
  <c r="E10" i="34" s="1"/>
  <c r="R90" i="12"/>
  <c r="N87" i="21"/>
  <c r="N41" i="10"/>
  <c r="N141" i="11" l="1"/>
  <c r="T139" i="11" s="1"/>
  <c r="N48" i="2"/>
  <c r="N24" i="21" l="1"/>
  <c r="N34" i="8" l="1"/>
  <c r="N119" i="23" l="1"/>
  <c r="N85" i="23"/>
  <c r="N84" i="23"/>
  <c r="N83" i="23"/>
  <c r="N82" i="23"/>
  <c r="N81" i="23"/>
  <c r="N80" i="23"/>
  <c r="N79" i="23"/>
  <c r="N78" i="23"/>
  <c r="N77" i="23"/>
  <c r="N76" i="23"/>
  <c r="N75" i="23"/>
  <c r="N74" i="23"/>
  <c r="N73" i="23"/>
  <c r="N72" i="23"/>
  <c r="N70" i="23"/>
  <c r="N69" i="23"/>
  <c r="N68" i="23"/>
  <c r="N67" i="23"/>
  <c r="N66" i="23"/>
  <c r="N65" i="23"/>
  <c r="N64" i="23"/>
  <c r="N63" i="23"/>
  <c r="N62" i="23"/>
  <c r="N61" i="23"/>
  <c r="N60" i="23"/>
  <c r="N59" i="23"/>
  <c r="N58" i="23"/>
  <c r="N57" i="23"/>
  <c r="N56" i="23"/>
  <c r="N55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39" i="23"/>
  <c r="N38" i="23"/>
  <c r="N37" i="23"/>
  <c r="N36" i="23"/>
  <c r="N35" i="23"/>
  <c r="N34" i="23"/>
  <c r="N33" i="23"/>
  <c r="N32" i="23"/>
  <c r="N31" i="23"/>
  <c r="N30" i="23"/>
  <c r="N29" i="23"/>
  <c r="N28" i="23"/>
  <c r="N27" i="23"/>
  <c r="N26" i="23"/>
  <c r="N25" i="23"/>
  <c r="N24" i="23"/>
  <c r="N23" i="23"/>
  <c r="N18" i="23"/>
  <c r="N137" i="21"/>
  <c r="N150" i="21" s="1"/>
  <c r="N110" i="21"/>
  <c r="N109" i="21"/>
  <c r="N108" i="21"/>
  <c r="N107" i="21"/>
  <c r="N106" i="21"/>
  <c r="N105" i="21"/>
  <c r="N104" i="21"/>
  <c r="N103" i="21"/>
  <c r="N102" i="21"/>
  <c r="N101" i="21"/>
  <c r="N100" i="21"/>
  <c r="N99" i="21"/>
  <c r="N98" i="21"/>
  <c r="N97" i="21"/>
  <c r="N96" i="21"/>
  <c r="N95" i="21"/>
  <c r="N94" i="21"/>
  <c r="N93" i="21"/>
  <c r="N92" i="21"/>
  <c r="N91" i="21"/>
  <c r="N90" i="21"/>
  <c r="N88" i="21"/>
  <c r="N86" i="21"/>
  <c r="N85" i="21"/>
  <c r="N84" i="21"/>
  <c r="N83" i="21"/>
  <c r="N81" i="21"/>
  <c r="N80" i="21"/>
  <c r="N79" i="21"/>
  <c r="N78" i="21"/>
  <c r="N77" i="21"/>
  <c r="N76" i="21"/>
  <c r="N75" i="21"/>
  <c r="N74" i="21"/>
  <c r="N73" i="21"/>
  <c r="N72" i="21"/>
  <c r="N71" i="21"/>
  <c r="N70" i="21"/>
  <c r="N69" i="21"/>
  <c r="N68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8" i="21"/>
  <c r="N47" i="21"/>
  <c r="N46" i="21"/>
  <c r="N45" i="21"/>
  <c r="N43" i="21"/>
  <c r="N42" i="21"/>
  <c r="N37" i="21"/>
  <c r="N30" i="21"/>
  <c r="N28" i="21"/>
  <c r="N31" i="21"/>
  <c r="N23" i="21"/>
  <c r="N22" i="21"/>
  <c r="N21" i="21"/>
  <c r="N19" i="21"/>
  <c r="N143" i="20"/>
  <c r="N142" i="20"/>
  <c r="N141" i="20"/>
  <c r="N140" i="20"/>
  <c r="N139" i="20"/>
  <c r="N137" i="20"/>
  <c r="N136" i="20"/>
  <c r="N135" i="20"/>
  <c r="N115" i="20"/>
  <c r="N113" i="20"/>
  <c r="N112" i="20"/>
  <c r="N111" i="20"/>
  <c r="N110" i="20"/>
  <c r="N109" i="20"/>
  <c r="N108" i="20"/>
  <c r="N107" i="20"/>
  <c r="N106" i="20"/>
  <c r="N105" i="20"/>
  <c r="N104" i="20"/>
  <c r="N103" i="20"/>
  <c r="N102" i="20"/>
  <c r="N101" i="20"/>
  <c r="N100" i="20"/>
  <c r="N99" i="20"/>
  <c r="N98" i="20"/>
  <c r="N97" i="20"/>
  <c r="N96" i="20"/>
  <c r="N95" i="20"/>
  <c r="N94" i="20"/>
  <c r="N93" i="20"/>
  <c r="N92" i="20"/>
  <c r="N91" i="20"/>
  <c r="N90" i="20"/>
  <c r="N89" i="20"/>
  <c r="N88" i="20"/>
  <c r="N87" i="20"/>
  <c r="N86" i="20"/>
  <c r="N85" i="20"/>
  <c r="N84" i="20"/>
  <c r="N83" i="20"/>
  <c r="N82" i="20"/>
  <c r="N81" i="20"/>
  <c r="N80" i="20"/>
  <c r="N79" i="20"/>
  <c r="N78" i="20"/>
  <c r="N77" i="20"/>
  <c r="N76" i="20"/>
  <c r="N75" i="20"/>
  <c r="N74" i="20"/>
  <c r="N73" i="20"/>
  <c r="N72" i="20"/>
  <c r="N71" i="20"/>
  <c r="N70" i="20"/>
  <c r="N68" i="20"/>
  <c r="N67" i="20"/>
  <c r="N66" i="20"/>
  <c r="N64" i="20"/>
  <c r="N63" i="20"/>
  <c r="N62" i="20"/>
  <c r="N61" i="20"/>
  <c r="N60" i="20"/>
  <c r="N59" i="20"/>
  <c r="N58" i="20"/>
  <c r="N57" i="20"/>
  <c r="N56" i="20"/>
  <c r="N55" i="20"/>
  <c r="N54" i="20"/>
  <c r="N53" i="20"/>
  <c r="N51" i="20"/>
  <c r="N50" i="20"/>
  <c r="N49" i="20"/>
  <c r="N48" i="20"/>
  <c r="N43" i="20"/>
  <c r="N42" i="20"/>
  <c r="N41" i="20"/>
  <c r="N40" i="20"/>
  <c r="N39" i="20"/>
  <c r="N38" i="20"/>
  <c r="N37" i="20"/>
  <c r="N36" i="20"/>
  <c r="N33" i="20"/>
  <c r="N34" i="20"/>
  <c r="N32" i="20"/>
  <c r="N31" i="20"/>
  <c r="N29" i="20"/>
  <c r="N28" i="20"/>
  <c r="N27" i="20"/>
  <c r="N35" i="20"/>
  <c r="N23" i="20"/>
  <c r="N22" i="20"/>
  <c r="N21" i="20"/>
  <c r="N20" i="20"/>
  <c r="N19" i="20"/>
  <c r="N18" i="20"/>
  <c r="N105" i="16"/>
  <c r="P97" i="16"/>
  <c r="L97" i="16"/>
  <c r="P44" i="16"/>
  <c r="L44" i="16"/>
  <c r="N45" i="20" l="1"/>
  <c r="N116" i="16"/>
  <c r="N115" i="16"/>
  <c r="N96" i="16"/>
  <c r="N95" i="16"/>
  <c r="N94" i="16"/>
  <c r="N93" i="16"/>
  <c r="N92" i="16"/>
  <c r="N91" i="16"/>
  <c r="N90" i="16"/>
  <c r="N89" i="16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63" i="16"/>
  <c r="N62" i="16"/>
  <c r="N61" i="16"/>
  <c r="N60" i="16"/>
  <c r="N59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2" i="16"/>
  <c r="N38" i="16"/>
  <c r="N37" i="16"/>
  <c r="N36" i="16"/>
  <c r="N35" i="16"/>
  <c r="N32" i="16"/>
  <c r="N33" i="16"/>
  <c r="N31" i="16"/>
  <c r="N30" i="16"/>
  <c r="N28" i="16"/>
  <c r="N27" i="16"/>
  <c r="N26" i="16"/>
  <c r="N34" i="16"/>
  <c r="N23" i="16"/>
  <c r="N22" i="16"/>
  <c r="N21" i="16"/>
  <c r="N20" i="16"/>
  <c r="N19" i="16"/>
  <c r="N18" i="16"/>
  <c r="N136" i="14"/>
  <c r="N115" i="14"/>
  <c r="N113" i="14"/>
  <c r="N112" i="14"/>
  <c r="N111" i="14"/>
  <c r="N110" i="14"/>
  <c r="N109" i="14"/>
  <c r="N108" i="14"/>
  <c r="N107" i="14"/>
  <c r="N106" i="14"/>
  <c r="N105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3" i="14"/>
  <c r="N72" i="14"/>
  <c r="N71" i="14"/>
  <c r="N70" i="14"/>
  <c r="N69" i="14"/>
  <c r="N68" i="14"/>
  <c r="N67" i="14"/>
  <c r="N66" i="14"/>
  <c r="N65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0" i="14"/>
  <c r="N49" i="14"/>
  <c r="N48" i="14"/>
  <c r="N47" i="14"/>
  <c r="N42" i="14"/>
  <c r="N38" i="14"/>
  <c r="N37" i="14"/>
  <c r="N36" i="14"/>
  <c r="N35" i="14"/>
  <c r="N32" i="14"/>
  <c r="N33" i="14"/>
  <c r="N31" i="14"/>
  <c r="N30" i="14"/>
  <c r="N28" i="14"/>
  <c r="N27" i="14"/>
  <c r="N26" i="14"/>
  <c r="N34" i="14"/>
  <c r="N22" i="14"/>
  <c r="N21" i="14"/>
  <c r="N20" i="14"/>
  <c r="N19" i="14"/>
  <c r="N18" i="14"/>
  <c r="N135" i="13"/>
  <c r="N133" i="13"/>
  <c r="N132" i="13"/>
  <c r="N131" i="13"/>
  <c r="N130" i="13"/>
  <c r="N129" i="13"/>
  <c r="N128" i="13"/>
  <c r="N127" i="13"/>
  <c r="N126" i="13"/>
  <c r="N125" i="13"/>
  <c r="N124" i="13"/>
  <c r="N123" i="13"/>
  <c r="N111" i="13"/>
  <c r="N110" i="13"/>
  <c r="N109" i="13"/>
  <c r="N97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2" i="13"/>
  <c r="N38" i="13"/>
  <c r="N37" i="13"/>
  <c r="N36" i="13"/>
  <c r="N35" i="13"/>
  <c r="N32" i="13"/>
  <c r="N33" i="13"/>
  <c r="N30" i="13"/>
  <c r="N28" i="13"/>
  <c r="N27" i="13"/>
  <c r="N26" i="13"/>
  <c r="N23" i="13"/>
  <c r="N22" i="13"/>
  <c r="N21" i="13"/>
  <c r="N20" i="13"/>
  <c r="N19" i="13"/>
  <c r="N18" i="13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72" i="10"/>
  <c r="N71" i="10"/>
  <c r="N70" i="10"/>
  <c r="N69" i="10"/>
  <c r="N68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1" i="10"/>
  <c r="N50" i="10"/>
  <c r="N49" i="10"/>
  <c r="N48" i="10"/>
  <c r="N47" i="10"/>
  <c r="N42" i="10"/>
  <c r="N38" i="10"/>
  <c r="N37" i="10"/>
  <c r="N36" i="10"/>
  <c r="N35" i="10"/>
  <c r="N32" i="10"/>
  <c r="N33" i="10"/>
  <c r="N31" i="10"/>
  <c r="N30" i="10"/>
  <c r="N28" i="10"/>
  <c r="N27" i="10"/>
  <c r="N26" i="10"/>
  <c r="N34" i="10"/>
  <c r="N22" i="10"/>
  <c r="N21" i="10"/>
  <c r="N20" i="10"/>
  <c r="N19" i="10"/>
  <c r="N149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0" i="9"/>
  <c r="N49" i="9"/>
  <c r="N43" i="9"/>
  <c r="N42" i="9"/>
  <c r="N41" i="9"/>
  <c r="N40" i="9"/>
  <c r="N39" i="9"/>
  <c r="N38" i="9"/>
  <c r="N37" i="9"/>
  <c r="N36" i="9"/>
  <c r="N32" i="9"/>
  <c r="N31" i="9"/>
  <c r="N29" i="9"/>
  <c r="N28" i="9"/>
  <c r="N27" i="9"/>
  <c r="N35" i="9"/>
  <c r="N24" i="9"/>
  <c r="N23" i="9"/>
  <c r="N22" i="9"/>
  <c r="N21" i="9"/>
  <c r="N20" i="9"/>
  <c r="N19" i="9"/>
  <c r="N115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3" i="8"/>
  <c r="N41" i="8"/>
  <c r="N40" i="8"/>
  <c r="N39" i="8"/>
  <c r="N38" i="8"/>
  <c r="N37" i="8"/>
  <c r="N36" i="8"/>
  <c r="N33" i="8"/>
  <c r="N32" i="8"/>
  <c r="N31" i="8"/>
  <c r="N29" i="8"/>
  <c r="N28" i="8"/>
  <c r="N27" i="8"/>
  <c r="N35" i="8"/>
  <c r="N24" i="8"/>
  <c r="N23" i="8"/>
  <c r="N22" i="8"/>
  <c r="N21" i="8"/>
  <c r="N20" i="8"/>
  <c r="N19" i="8"/>
  <c r="N54" i="6"/>
  <c r="N53" i="6"/>
  <c r="N48" i="6"/>
  <c r="N44" i="6"/>
  <c r="N43" i="6"/>
  <c r="N42" i="6"/>
  <c r="N41" i="6"/>
  <c r="N40" i="6"/>
  <c r="N37" i="6"/>
  <c r="N32" i="6"/>
  <c r="N31" i="6"/>
  <c r="N30" i="6"/>
  <c r="N29" i="6"/>
  <c r="N28" i="6"/>
  <c r="N27" i="6"/>
  <c r="N24" i="6"/>
  <c r="N25" i="6"/>
  <c r="N26" i="6"/>
  <c r="N22" i="6"/>
  <c r="N21" i="6"/>
  <c r="N20" i="6"/>
  <c r="N19" i="6"/>
  <c r="N18" i="6"/>
  <c r="N137" i="5"/>
  <c r="N136" i="5"/>
  <c r="N135" i="5"/>
  <c r="N134" i="5"/>
  <c r="N133" i="5"/>
  <c r="N132" i="5"/>
  <c r="N131" i="5"/>
  <c r="N130" i="5"/>
  <c r="N129" i="5"/>
  <c r="N128" i="5"/>
  <c r="N127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65" i="5"/>
  <c r="N90" i="5"/>
  <c r="N64" i="5"/>
  <c r="N62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1" i="5"/>
  <c r="N70" i="5"/>
  <c r="N69" i="5"/>
  <c r="N68" i="5"/>
  <c r="N61" i="5"/>
  <c r="N60" i="5"/>
  <c r="N59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39" i="5"/>
  <c r="N38" i="5"/>
  <c r="N37" i="5"/>
  <c r="N32" i="5"/>
  <c r="N31" i="5"/>
  <c r="N30" i="5"/>
  <c r="N29" i="5"/>
  <c r="N28" i="5"/>
  <c r="N27" i="5"/>
  <c r="N25" i="5"/>
  <c r="N26" i="5"/>
  <c r="N22" i="5"/>
  <c r="N21" i="5"/>
  <c r="N20" i="5"/>
  <c r="N19" i="5"/>
  <c r="N18" i="5"/>
  <c r="N148" i="4"/>
  <c r="N147" i="4"/>
  <c r="N146" i="4"/>
  <c r="N145" i="4"/>
  <c r="N144" i="4"/>
  <c r="N143" i="4"/>
  <c r="N142" i="4"/>
  <c r="N141" i="4"/>
  <c r="N140" i="4"/>
  <c r="N139" i="4"/>
  <c r="N138" i="4"/>
  <c r="N137" i="4"/>
  <c r="N19" i="2"/>
  <c r="N20" i="2"/>
  <c r="N21" i="2"/>
  <c r="N23" i="2"/>
  <c r="N30" i="2"/>
  <c r="N27" i="2"/>
  <c r="N29" i="2"/>
  <c r="N28" i="2"/>
  <c r="N31" i="2"/>
  <c r="N32" i="2"/>
  <c r="N33" i="2"/>
  <c r="N34" i="2"/>
  <c r="N35" i="2"/>
  <c r="N36" i="2"/>
  <c r="N97" i="16" l="1"/>
  <c r="N44" i="16"/>
  <c r="U27" i="6" l="1"/>
  <c r="R34" i="6" l="1"/>
  <c r="R39" i="21"/>
  <c r="U47" i="6" l="1"/>
  <c r="R56" i="6"/>
  <c r="R82" i="6" s="1"/>
  <c r="R151" i="20" l="1"/>
  <c r="R116" i="20"/>
  <c r="R116" i="14"/>
  <c r="R114" i="10"/>
  <c r="R122" i="23"/>
  <c r="R131" i="16"/>
  <c r="R97" i="16"/>
  <c r="R117" i="13"/>
  <c r="R98" i="13"/>
  <c r="R151" i="8"/>
  <c r="R140" i="5"/>
  <c r="R105" i="5"/>
  <c r="R152" i="9"/>
  <c r="R115" i="9"/>
  <c r="R151" i="4"/>
  <c r="R115" i="4"/>
  <c r="N49" i="21"/>
  <c r="N35" i="21"/>
  <c r="N34" i="21"/>
  <c r="N33" i="21"/>
  <c r="N32" i="21"/>
  <c r="N29" i="21"/>
  <c r="N27" i="21"/>
  <c r="N18" i="21"/>
  <c r="R45" i="20" l="1"/>
  <c r="P151" i="20"/>
  <c r="P152" i="9"/>
  <c r="P151" i="8"/>
  <c r="P140" i="5"/>
  <c r="N105" i="5"/>
  <c r="T104" i="5" s="1"/>
  <c r="P34" i="5"/>
  <c r="P151" i="4"/>
  <c r="N115" i="4"/>
  <c r="N147" i="10"/>
  <c r="L147" i="10"/>
  <c r="J147" i="10"/>
  <c r="N80" i="6"/>
  <c r="N122" i="23"/>
  <c r="L22" i="33"/>
  <c r="N151" i="20"/>
  <c r="N152" i="9"/>
  <c r="N140" i="5" l="1"/>
  <c r="N151" i="4" l="1"/>
  <c r="L114" i="10"/>
  <c r="J114" i="10" l="1"/>
  <c r="J44" i="10"/>
  <c r="J86" i="23"/>
  <c r="R86" i="23"/>
  <c r="R124" i="23" s="1"/>
  <c r="P124" i="23"/>
  <c r="N86" i="23"/>
  <c r="N124" i="23" s="1"/>
  <c r="L86" i="23"/>
  <c r="R111" i="21"/>
  <c r="P111" i="21"/>
  <c r="N111" i="21"/>
  <c r="P116" i="20"/>
  <c r="N116" i="20"/>
  <c r="U115" i="20" s="1"/>
  <c r="L116" i="20"/>
  <c r="J116" i="20"/>
  <c r="J97" i="16"/>
  <c r="P116" i="14"/>
  <c r="N116" i="14"/>
  <c r="U116" i="14" s="1"/>
  <c r="L116" i="14"/>
  <c r="P98" i="13"/>
  <c r="N98" i="13"/>
  <c r="L98" i="13"/>
  <c r="J98" i="13"/>
  <c r="P114" i="10"/>
  <c r="N114" i="10"/>
  <c r="P115" i="9"/>
  <c r="N115" i="9"/>
  <c r="L115" i="9"/>
  <c r="J115" i="9"/>
  <c r="P116" i="8"/>
  <c r="N116" i="8"/>
  <c r="L116" i="8"/>
  <c r="J116" i="8"/>
  <c r="P56" i="6"/>
  <c r="N56" i="6"/>
  <c r="L56" i="6"/>
  <c r="J56" i="6"/>
  <c r="P105" i="5"/>
  <c r="L105" i="5"/>
  <c r="J105" i="5"/>
  <c r="P115" i="4"/>
  <c r="L115" i="4"/>
  <c r="J115" i="4"/>
  <c r="R73" i="2"/>
  <c r="T75" i="2" s="1"/>
  <c r="P73" i="2"/>
  <c r="T71" i="2" s="1"/>
  <c r="N73" i="2"/>
  <c r="R20" i="33"/>
  <c r="R22" i="33" s="1"/>
  <c r="P20" i="33"/>
  <c r="P22" i="33" s="1"/>
  <c r="N20" i="33"/>
  <c r="N22" i="33" s="1"/>
  <c r="J20" i="33"/>
  <c r="J22" i="33" s="1"/>
  <c r="C34" i="34" s="1"/>
  <c r="E34" i="34" s="1"/>
  <c r="L122" i="23" l="1"/>
  <c r="L124" i="23" s="1"/>
  <c r="J122" i="23"/>
  <c r="J124" i="23" s="1"/>
  <c r="C21" i="34" s="1"/>
  <c r="E21" i="34" s="1"/>
  <c r="R97" i="23"/>
  <c r="P97" i="23"/>
  <c r="N97" i="23"/>
  <c r="L97" i="23"/>
  <c r="J97" i="23"/>
  <c r="R122" i="21"/>
  <c r="R152" i="21" s="1"/>
  <c r="P122" i="21"/>
  <c r="N122" i="21"/>
  <c r="L122" i="21"/>
  <c r="J122" i="21"/>
  <c r="P39" i="21"/>
  <c r="N39" i="21"/>
  <c r="L39" i="21"/>
  <c r="L151" i="20"/>
  <c r="J151" i="20"/>
  <c r="R127" i="20"/>
  <c r="R153" i="20" s="1"/>
  <c r="P127" i="20"/>
  <c r="N127" i="20"/>
  <c r="L127" i="20"/>
  <c r="J127" i="20"/>
  <c r="P131" i="16"/>
  <c r="N131" i="16"/>
  <c r="L131" i="16"/>
  <c r="J131" i="16"/>
  <c r="R108" i="16"/>
  <c r="P108" i="16"/>
  <c r="N108" i="16"/>
  <c r="L108" i="16"/>
  <c r="J108" i="16"/>
  <c r="R44" i="16"/>
  <c r="J44" i="16"/>
  <c r="P150" i="14"/>
  <c r="N150" i="14"/>
  <c r="L150" i="14"/>
  <c r="J150" i="14"/>
  <c r="R127" i="14"/>
  <c r="P127" i="14"/>
  <c r="N127" i="14"/>
  <c r="L127" i="14"/>
  <c r="J127" i="14"/>
  <c r="R44" i="14"/>
  <c r="P44" i="14"/>
  <c r="U44" i="14" s="1"/>
  <c r="N44" i="14"/>
  <c r="L44" i="14"/>
  <c r="V44" i="14" s="1"/>
  <c r="J44" i="14"/>
  <c r="P117" i="13"/>
  <c r="N117" i="13"/>
  <c r="L117" i="13"/>
  <c r="R44" i="13"/>
  <c r="R139" i="13" s="1"/>
  <c r="P44" i="13"/>
  <c r="N44" i="13"/>
  <c r="L44" i="13"/>
  <c r="J44" i="13"/>
  <c r="R123" i="10"/>
  <c r="J149" i="10"/>
  <c r="C8" i="34" s="1"/>
  <c r="E8" i="34" s="1"/>
  <c r="L44" i="10"/>
  <c r="L152" i="9"/>
  <c r="J152" i="9"/>
  <c r="R126" i="9"/>
  <c r="P126" i="9"/>
  <c r="N126" i="9"/>
  <c r="L126" i="9"/>
  <c r="J126" i="9"/>
  <c r="R45" i="9"/>
  <c r="P45" i="9"/>
  <c r="N45" i="9"/>
  <c r="L45" i="9"/>
  <c r="J45" i="9"/>
  <c r="N151" i="8"/>
  <c r="L151" i="8"/>
  <c r="J151" i="8"/>
  <c r="R127" i="8"/>
  <c r="P127" i="8"/>
  <c r="N127" i="8"/>
  <c r="L127" i="8"/>
  <c r="J127" i="8"/>
  <c r="R45" i="8"/>
  <c r="R153" i="8" s="1"/>
  <c r="P45" i="8"/>
  <c r="N45" i="8"/>
  <c r="J45" i="8"/>
  <c r="J80" i="6"/>
  <c r="R67" i="6"/>
  <c r="P67" i="6"/>
  <c r="N67" i="6"/>
  <c r="L67" i="6"/>
  <c r="J67" i="6"/>
  <c r="P34" i="6"/>
  <c r="U34" i="6" s="1"/>
  <c r="N34" i="6"/>
  <c r="L34" i="6"/>
  <c r="J34" i="6"/>
  <c r="L140" i="5"/>
  <c r="J140" i="5"/>
  <c r="R116" i="5"/>
  <c r="P116" i="5"/>
  <c r="P142" i="5" s="1"/>
  <c r="N116" i="5"/>
  <c r="L116" i="5"/>
  <c r="J116" i="5"/>
  <c r="R34" i="5"/>
  <c r="N34" i="5"/>
  <c r="L34" i="5"/>
  <c r="J34" i="5"/>
  <c r="L151" i="4"/>
  <c r="J151" i="4"/>
  <c r="R126" i="4"/>
  <c r="P126" i="4"/>
  <c r="N126" i="4"/>
  <c r="L126" i="4"/>
  <c r="J126" i="4"/>
  <c r="R44" i="4"/>
  <c r="R153" i="4" s="1"/>
  <c r="P44" i="4"/>
  <c r="N44" i="4"/>
  <c r="L44" i="4"/>
  <c r="J44" i="4"/>
  <c r="R89" i="2"/>
  <c r="N37" i="2"/>
  <c r="L37" i="2"/>
  <c r="J82" i="6" l="1"/>
  <c r="V34" i="6"/>
  <c r="L82" i="6"/>
  <c r="U84" i="6" s="1"/>
  <c r="R142" i="5"/>
  <c r="N152" i="21"/>
  <c r="U152" i="21" s="1"/>
  <c r="N153" i="20"/>
  <c r="U153" i="20" s="1"/>
  <c r="N142" i="5"/>
  <c r="T142" i="5" s="1"/>
  <c r="P153" i="20"/>
  <c r="V155" i="20" s="1"/>
  <c r="J152" i="14"/>
  <c r="C12" i="34" s="1"/>
  <c r="E12" i="34" s="1"/>
  <c r="R152" i="14"/>
  <c r="L142" i="5"/>
  <c r="P152" i="21"/>
  <c r="L139" i="13"/>
  <c r="P153" i="8"/>
  <c r="N82" i="6"/>
  <c r="U46" i="4"/>
  <c r="N154" i="9"/>
  <c r="U154" i="9" s="1"/>
  <c r="P133" i="16"/>
  <c r="J153" i="20"/>
  <c r="C18" i="34" s="1"/>
  <c r="E18" i="34" s="1"/>
  <c r="R149" i="10"/>
  <c r="L153" i="20"/>
  <c r="U155" i="20" s="1"/>
  <c r="L133" i="16"/>
  <c r="L149" i="10"/>
  <c r="N153" i="4"/>
  <c r="T153" i="4" s="1"/>
  <c r="L152" i="14"/>
  <c r="U150" i="14" s="1"/>
  <c r="L154" i="9"/>
  <c r="L153" i="4"/>
  <c r="P154" i="9"/>
  <c r="R154" i="9"/>
  <c r="J154" i="9"/>
  <c r="C7" i="34" s="1"/>
  <c r="E7" i="34" s="1"/>
  <c r="J139" i="13"/>
  <c r="C11" i="34" s="1"/>
  <c r="E11" i="34" s="1"/>
  <c r="P152" i="14"/>
  <c r="U153" i="14" s="1"/>
  <c r="N152" i="14"/>
  <c r="V153" i="14" s="1"/>
  <c r="P139" i="13"/>
  <c r="N153" i="8"/>
  <c r="U153" i="8" s="1"/>
  <c r="J142" i="5"/>
  <c r="C4" i="34" s="1"/>
  <c r="E4" i="34" s="1"/>
  <c r="C5" i="34"/>
  <c r="E5" i="34" s="1"/>
  <c r="J89" i="2"/>
  <c r="C2" i="34" s="1"/>
  <c r="E2" i="34" s="1"/>
  <c r="L152" i="21"/>
  <c r="R133" i="16"/>
  <c r="N133" i="16"/>
  <c r="V131" i="16" s="1"/>
  <c r="U44" i="13"/>
  <c r="J133" i="16"/>
  <c r="C13" i="34" s="1"/>
  <c r="E13" i="34" s="1"/>
  <c r="L45" i="8"/>
  <c r="L153" i="8" s="1"/>
  <c r="J153" i="8"/>
  <c r="C6" i="34" s="1"/>
  <c r="E6" i="34" s="1"/>
  <c r="J153" i="4"/>
  <c r="C3" i="34" s="1"/>
  <c r="E3" i="34" s="1"/>
  <c r="P82" i="6"/>
  <c r="U85" i="6" s="1"/>
  <c r="P153" i="4"/>
  <c r="N139" i="13"/>
  <c r="P89" i="2"/>
  <c r="T93" i="2" s="1"/>
  <c r="N89" i="2"/>
  <c r="L89" i="2"/>
  <c r="T96" i="2" s="1"/>
  <c r="U111" i="13" l="1"/>
  <c r="U139" i="13"/>
  <c r="T90" i="2"/>
  <c r="T95" i="2"/>
  <c r="U82" i="6"/>
  <c r="N18" i="10"/>
  <c r="N44" i="10" s="1"/>
  <c r="N149" i="10" s="1"/>
  <c r="U150" i="10" s="1"/>
  <c r="P44" i="10"/>
  <c r="P149" i="10" s="1"/>
  <c r="N18" i="12" l="1"/>
  <c r="N44" i="12" s="1"/>
  <c r="N90" i="12" s="1"/>
  <c r="U54" i="12" s="1"/>
  <c r="P90" i="12"/>
  <c r="J152" i="21"/>
  <c r="C20" i="34" l="1"/>
  <c r="J165" i="21"/>
  <c r="J168" i="21" s="1"/>
  <c r="E20" i="34" l="1"/>
  <c r="E36" i="34" s="1"/>
  <c r="C36" i="34"/>
  <c r="T75" i="3"/>
  <c r="R89" i="3" l="1"/>
  <c r="T90" i="3" s="1"/>
</calcChain>
</file>

<file path=xl/sharedStrings.xml><?xml version="1.0" encoding="utf-8"?>
<sst xmlns="http://schemas.openxmlformats.org/spreadsheetml/2006/main" count="9795" uniqueCount="1072">
  <si>
    <t>PROVINCE OF RIZAL</t>
  </si>
  <si>
    <t>1011</t>
  </si>
  <si>
    <t>(Proposed)</t>
  </si>
  <si>
    <t>(1)</t>
  </si>
  <si>
    <t>(2)</t>
  </si>
  <si>
    <t>(3)</t>
  </si>
  <si>
    <t>Salaries and Wages - Regular</t>
  </si>
  <si>
    <t>01</t>
  </si>
  <si>
    <t>010</t>
  </si>
  <si>
    <t>Salaries and Wages - Casual/Contractual</t>
  </si>
  <si>
    <t>020</t>
  </si>
  <si>
    <t>Personnel Economic Relief Allowance (PERA)</t>
  </si>
  <si>
    <t>02</t>
  </si>
  <si>
    <t>Representation Allowance (RA)</t>
  </si>
  <si>
    <t>Transportation Allowance (TA)</t>
  </si>
  <si>
    <t>030</t>
  </si>
  <si>
    <t>Clothing/Uniform Allowance</t>
  </si>
  <si>
    <t>040</t>
  </si>
  <si>
    <t>Quarters Allowance</t>
  </si>
  <si>
    <t>070</t>
  </si>
  <si>
    <t>Productivity Incentive Allowance</t>
  </si>
  <si>
    <t>Honoraria</t>
  </si>
  <si>
    <t>Hazard Pay</t>
  </si>
  <si>
    <t>Overtime and Night Pay</t>
  </si>
  <si>
    <t>130</t>
  </si>
  <si>
    <t>Cash Gift</t>
  </si>
  <si>
    <t>Year End Bonus</t>
  </si>
  <si>
    <t>140</t>
  </si>
  <si>
    <t>03</t>
  </si>
  <si>
    <t>Pag-IBIG Contributions</t>
  </si>
  <si>
    <t>PhilHealth Contributions</t>
  </si>
  <si>
    <t>Employees Compensation Insurance Premiums</t>
  </si>
  <si>
    <t>Terminal Leave Benefits</t>
  </si>
  <si>
    <t>04</t>
  </si>
  <si>
    <t>Other Personnel Benefits</t>
  </si>
  <si>
    <t xml:space="preserve">Total Personal Services </t>
  </si>
  <si>
    <t>Traveling Expenses - Local</t>
  </si>
  <si>
    <t>Traveling Expenses - Foreign</t>
  </si>
  <si>
    <t>Training Expenses</t>
  </si>
  <si>
    <t xml:space="preserve">Office Supplies Expenses </t>
  </si>
  <si>
    <t>Accountable Forms Expenses</t>
  </si>
  <si>
    <t>Animal/Zoological Supplies Expenses</t>
  </si>
  <si>
    <t>Food Supplies Expenses</t>
  </si>
  <si>
    <t>Fuel, Oil and Lubricants Expenses</t>
  </si>
  <si>
    <t>090</t>
  </si>
  <si>
    <t>Military, Police and Traffic Supplies Expenses</t>
  </si>
  <si>
    <t>120</t>
  </si>
  <si>
    <t>Other Supplies and Materials Expenses</t>
  </si>
  <si>
    <t>990</t>
  </si>
  <si>
    <t>Water Expenses</t>
  </si>
  <si>
    <t>Chemical and Filtering Supplies Expenses</t>
  </si>
  <si>
    <t>Electricity Expenses</t>
  </si>
  <si>
    <t xml:space="preserve">Postage and Courier Services </t>
  </si>
  <si>
    <t>05</t>
  </si>
  <si>
    <t>Telephone Expenses</t>
  </si>
  <si>
    <t>Internet Subscription Expenses</t>
  </si>
  <si>
    <t>Cable, Satellite, Telegraph and Radio Expenses</t>
  </si>
  <si>
    <t>Membership Dues and Contributions to Organizations</t>
  </si>
  <si>
    <t>99</t>
  </si>
  <si>
    <t>060</t>
  </si>
  <si>
    <t>Advertising Expenses</t>
  </si>
  <si>
    <t>Printing and Publication Expenses</t>
  </si>
  <si>
    <t>Rent Expenses</t>
  </si>
  <si>
    <t>050</t>
  </si>
  <si>
    <t>Subscription Expenses</t>
  </si>
  <si>
    <t>Awards/Rewards Expenses</t>
  </si>
  <si>
    <t>06</t>
  </si>
  <si>
    <t>Prizes</t>
  </si>
  <si>
    <t>Consultancy Services</t>
  </si>
  <si>
    <t>11</t>
  </si>
  <si>
    <t>Janitorial Services</t>
  </si>
  <si>
    <t>Other Professional Services</t>
  </si>
  <si>
    <t xml:space="preserve">Repairs and Maintenance - Machinery and Equipment </t>
  </si>
  <si>
    <t>13</t>
  </si>
  <si>
    <t xml:space="preserve">Repairs and Maintenance - Furniture and  Fixtures </t>
  </si>
  <si>
    <t xml:space="preserve">Repairs and Maintenance - Transportation Equipment  </t>
  </si>
  <si>
    <t>Repairs and Maintenance - Other Property, Plant and Equipment</t>
  </si>
  <si>
    <t xml:space="preserve">Subsidy to NGAs </t>
  </si>
  <si>
    <t>14</t>
  </si>
  <si>
    <t xml:space="preserve">Subsidy to Other Local Government Units </t>
  </si>
  <si>
    <t>Donations</t>
  </si>
  <si>
    <t>080</t>
  </si>
  <si>
    <t>Confidential Expenses</t>
  </si>
  <si>
    <t>10</t>
  </si>
  <si>
    <t>Intelligence Expenses</t>
  </si>
  <si>
    <t>Extraordinary and Miscellaneous Expenses</t>
  </si>
  <si>
    <t>Insurance Expenses</t>
  </si>
  <si>
    <t>Welfare Goods Expenses</t>
  </si>
  <si>
    <t>Other Current Assets</t>
  </si>
  <si>
    <t>Guaranty Deposits</t>
  </si>
  <si>
    <t>Property, Plant and Equipment</t>
  </si>
  <si>
    <t>Land</t>
  </si>
  <si>
    <t>07</t>
  </si>
  <si>
    <t>Buildings</t>
  </si>
  <si>
    <t>Other Structures</t>
  </si>
  <si>
    <t>Office Equipment</t>
  </si>
  <si>
    <t xml:space="preserve">Furniture and Fixtures </t>
  </si>
  <si>
    <t xml:space="preserve">Information and Communication Technology  Equipment </t>
  </si>
  <si>
    <t xml:space="preserve">Books </t>
  </si>
  <si>
    <t>Communication Equipment</t>
  </si>
  <si>
    <t xml:space="preserve">Military, Police and Security Equipment </t>
  </si>
  <si>
    <t>100</t>
  </si>
  <si>
    <t>Sports Equipment</t>
  </si>
  <si>
    <t xml:space="preserve">Technical and Scientific  Equipment </t>
  </si>
  <si>
    <t xml:space="preserve">Other Machinery and Equipment </t>
  </si>
  <si>
    <t>Motor Vehicles</t>
  </si>
  <si>
    <t>Other Property, Plant and Equipment</t>
  </si>
  <si>
    <t>Total Capital Outlay</t>
  </si>
  <si>
    <t>Bank Charges</t>
  </si>
  <si>
    <t xml:space="preserve">     TOTAL APPROPRIATIONS</t>
  </si>
  <si>
    <t>PROGRAMMED APPROPRIATION AND OBLIGATION BY OBJECT OF EXPENDITURE</t>
  </si>
  <si>
    <t>Account Code</t>
  </si>
  <si>
    <t>:</t>
  </si>
  <si>
    <t>PROVINCIAL GOVERNOR</t>
  </si>
  <si>
    <t>General Public Services</t>
  </si>
  <si>
    <t>Executive Services</t>
  </si>
  <si>
    <t>General Fund</t>
  </si>
  <si>
    <t xml:space="preserve">Office/Department         </t>
  </si>
  <si>
    <t xml:space="preserve">Function                         </t>
  </si>
  <si>
    <t xml:space="preserve">Project/Activity              </t>
  </si>
  <si>
    <t xml:space="preserve">Fund/Special Account   </t>
  </si>
  <si>
    <t>Current Year (Estimate)</t>
  </si>
  <si>
    <t>First Semester</t>
  </si>
  <si>
    <t>(Actual)</t>
  </si>
  <si>
    <t>Second Semester</t>
  </si>
  <si>
    <t>(Estimate)</t>
  </si>
  <si>
    <t>Total</t>
  </si>
  <si>
    <t>(4)</t>
  </si>
  <si>
    <t>(5)</t>
  </si>
  <si>
    <t>(6)</t>
  </si>
  <si>
    <t>(7)</t>
  </si>
  <si>
    <t>Budget Year</t>
  </si>
  <si>
    <t>Prepared by:</t>
  </si>
  <si>
    <t xml:space="preserve">  Reviewed by:</t>
  </si>
  <si>
    <t>Approved:</t>
  </si>
  <si>
    <t xml:space="preserve"> PRISCILLA R. PADUA</t>
  </si>
  <si>
    <t>REBECCA A. YNARES</t>
  </si>
  <si>
    <t>Provincial Budget Officer</t>
  </si>
  <si>
    <t>Governor</t>
  </si>
  <si>
    <t>Other Bonuses and Allowances</t>
  </si>
  <si>
    <t>Subsistence Allowance</t>
  </si>
  <si>
    <t>Scholarship Grants/Expenses</t>
  </si>
  <si>
    <t>Overseas Allowance</t>
  </si>
  <si>
    <t>Laundry  Allowance</t>
  </si>
  <si>
    <t>Longevity Pay</t>
  </si>
  <si>
    <t>110</t>
  </si>
  <si>
    <t xml:space="preserve">Pension Benefits </t>
  </si>
  <si>
    <t xml:space="preserve">Retirement Gratuity </t>
  </si>
  <si>
    <t>Provident/Welfare Fund Contributions</t>
  </si>
  <si>
    <t>Drugs and Medicines Expenses</t>
  </si>
  <si>
    <t>Medical, Dental and Laboratory Supplies Expenses</t>
  </si>
  <si>
    <t>Agricultural and Marine Supplies Expenses</t>
  </si>
  <si>
    <t>Textbooks and Instructional Materials Expenses</t>
  </si>
  <si>
    <t>Non-Accountable Forms Expenses</t>
  </si>
  <si>
    <t>Representation Expenses</t>
  </si>
  <si>
    <t>Transportation and Delivery Expenses</t>
  </si>
  <si>
    <t>Survey Expenses</t>
  </si>
  <si>
    <t>Legal Services</t>
  </si>
  <si>
    <t>Auditing Services</t>
  </si>
  <si>
    <t>Environment/Sanitary Services</t>
  </si>
  <si>
    <t>Other General Services</t>
  </si>
  <si>
    <t>Security Services</t>
  </si>
  <si>
    <t>12</t>
  </si>
  <si>
    <t>Repairs and Maintenance - Land Improvements</t>
  </si>
  <si>
    <t>Repairs and Maintenance - Infrastructure Assets</t>
  </si>
  <si>
    <t>Repairs and Maintenance - Buildings and Other Structures</t>
  </si>
  <si>
    <t>Repairs and Maintenance - Investment Property</t>
  </si>
  <si>
    <t>Repairs and Maintenance - Leased Assets Improvements</t>
  </si>
  <si>
    <t>Subsidy to Other  Funds</t>
  </si>
  <si>
    <t>Subsidy to General Fund Proper/Special Accounts</t>
  </si>
  <si>
    <t>Subsidy to Local Economic Enterprises</t>
  </si>
  <si>
    <t>Taxes, Duties and Licenses</t>
  </si>
  <si>
    <t xml:space="preserve">Fidelity Bond Premiums </t>
  </si>
  <si>
    <t>16</t>
  </si>
  <si>
    <t>Construction and Heavy Equipment</t>
  </si>
  <si>
    <t>Disaster Response and Rescue Equipment</t>
  </si>
  <si>
    <t>Medical Equipment</t>
  </si>
  <si>
    <t>Road Networks</t>
  </si>
  <si>
    <t>Parks, Plazas and Monuments</t>
  </si>
  <si>
    <t xml:space="preserve">Commitment Fees  </t>
  </si>
  <si>
    <t xml:space="preserve">Other Financial Charges </t>
  </si>
  <si>
    <t xml:space="preserve">Interest Expenses </t>
  </si>
  <si>
    <t>Management Supervision/Trusteeship Fees</t>
  </si>
  <si>
    <t xml:space="preserve">Guarantee Fees  </t>
  </si>
  <si>
    <t>Total Financial Expenses</t>
  </si>
  <si>
    <t xml:space="preserve">O b j e c t   o f   E x p e n d i t u r e </t>
  </si>
  <si>
    <t xml:space="preserve">Personal Services </t>
  </si>
  <si>
    <t>Maintenance and Other Operating Expenses</t>
  </si>
  <si>
    <t>Financial Expenses</t>
  </si>
  <si>
    <t>Capital Outlays</t>
  </si>
  <si>
    <t>Total Maintenance &amp; Other Operating Expenses</t>
  </si>
  <si>
    <t>1021</t>
  </si>
  <si>
    <t>SANGGUNIANG PANLALAWIGAN</t>
  </si>
  <si>
    <t xml:space="preserve">  REYNALDO H. SAN JUAN, JR.</t>
  </si>
  <si>
    <t>Vice-Governor</t>
  </si>
  <si>
    <t>1022</t>
  </si>
  <si>
    <t>SANGGUNIANG PANLALAWIGAN - SECRETARIAT</t>
  </si>
  <si>
    <t>PROVINCIAL ADMINISTRATOR</t>
  </si>
  <si>
    <t>Administrative Services</t>
  </si>
  <si>
    <t>HUMAN RESOURCE MANAGEMENT</t>
  </si>
  <si>
    <t>Administrative Services (Administration, Management and Payroll System)</t>
  </si>
  <si>
    <t>PROVINCIAL PLANNING &amp; DEVELOPMENT</t>
  </si>
  <si>
    <t>PROVINCIAL GENERAL SERVICES</t>
  </si>
  <si>
    <t>PROVINCIAL BUDGET</t>
  </si>
  <si>
    <t>PROVINCIAL ACCOUNTANT</t>
  </si>
  <si>
    <t>MA. TERESA E. LASQUETY</t>
  </si>
  <si>
    <t>PROVINCIAL TREASURER</t>
  </si>
  <si>
    <t>Treasury Services</t>
  </si>
  <si>
    <t>PROVINCIAL ASSESSOR</t>
  </si>
  <si>
    <t>PROVINCIAL LEGAL</t>
  </si>
  <si>
    <t>PROVINCIAL SOCIAL WELFARE AND DEVELOPMENT</t>
  </si>
  <si>
    <t>Social Services</t>
  </si>
  <si>
    <t>Economic Services</t>
  </si>
  <si>
    <t>PROVINCIAL ENGINEER</t>
  </si>
  <si>
    <t>Engineering Services</t>
  </si>
  <si>
    <t>ENGR. LUISITO G. MUNSOD</t>
  </si>
  <si>
    <t xml:space="preserve">  Provincial Engineer</t>
  </si>
  <si>
    <t>General Fund/Hospitals (09)</t>
  </si>
  <si>
    <t>3361 (1)</t>
  </si>
  <si>
    <t>PROVINCIAL GOVERNOR (YNARES CENTER)</t>
  </si>
  <si>
    <t>Operation of Sports Center</t>
  </si>
  <si>
    <t>General Fund/Sports Center (11)</t>
  </si>
  <si>
    <t>PROVINCIAL GOVERNOR (YNARES SPORTS ARENA)</t>
  </si>
  <si>
    <t>3361 (2)</t>
  </si>
  <si>
    <t>PROVINCIAL ENGINEER'S OFFICE</t>
  </si>
  <si>
    <t>Construction, Repair and Maintenance of Infrastructure Facilities</t>
  </si>
  <si>
    <t>Miscellaneous Health Services - Others</t>
  </si>
  <si>
    <t>4999</t>
  </si>
  <si>
    <t>Parks, Plaza and Monuments</t>
  </si>
  <si>
    <t>School Buildings</t>
  </si>
  <si>
    <t>Water Supply Systems</t>
  </si>
  <si>
    <t>Other Infrastructure Assets</t>
  </si>
  <si>
    <t>Engineering Services - Construction</t>
  </si>
  <si>
    <t>8752</t>
  </si>
  <si>
    <t>Flood Control Systems</t>
  </si>
  <si>
    <t>Power Supply Systems</t>
  </si>
  <si>
    <t>Engineering Services - Maintenance</t>
  </si>
  <si>
    <t>8753</t>
  </si>
  <si>
    <t>Economic Development Programs</t>
  </si>
  <si>
    <t xml:space="preserve">  Tourism Projects</t>
  </si>
  <si>
    <t>Development Projects, Community (18)</t>
  </si>
  <si>
    <t>General Fund / 20% Development Fund</t>
  </si>
  <si>
    <t>8918</t>
  </si>
  <si>
    <t xml:space="preserve">OFFICE OF THE GOVERNOR </t>
  </si>
  <si>
    <t>Other Purposes</t>
  </si>
  <si>
    <t>Statutory and Contractual Obligations - Aid to Barangay</t>
  </si>
  <si>
    <t>Other Maintenance and Operating Expenses</t>
  </si>
  <si>
    <t>Watercrafts</t>
  </si>
  <si>
    <t>6918</t>
  </si>
  <si>
    <t>Retirement and Life Insurance Contributions</t>
  </si>
  <si>
    <t>Other Land Improvements</t>
  </si>
  <si>
    <t>DR. REYNALDO H. SAN JUAN, JR.</t>
  </si>
  <si>
    <t>Vice Governor</t>
  </si>
  <si>
    <t>MARIA PAULINE T. DIÑOZO, RSW</t>
  </si>
  <si>
    <t>Past Year</t>
  </si>
  <si>
    <t>OIC - Provincial Budget Office</t>
  </si>
  <si>
    <t xml:space="preserve">Subsidy to NGO's/PO's </t>
  </si>
  <si>
    <t>Computer Software</t>
  </si>
  <si>
    <t>09</t>
  </si>
  <si>
    <t>Research and Exploration Development Expenses</t>
  </si>
  <si>
    <t>as of june 30, 2017</t>
  </si>
  <si>
    <t>Desilting &amp; Dredging Expenses</t>
  </si>
  <si>
    <t>Reviewed by:</t>
  </si>
  <si>
    <t>JOSEPH G. CEÑIDOZA</t>
  </si>
  <si>
    <t>Provincial Treasurer</t>
  </si>
  <si>
    <t>JOSEPH G.  CEÑIDOZA</t>
  </si>
  <si>
    <t xml:space="preserve">Disaster Response &amp; Rescue Equipment </t>
  </si>
  <si>
    <t xml:space="preserve"> </t>
  </si>
  <si>
    <t>Provincial Engineer</t>
  </si>
  <si>
    <t>Furniture &amp; Fixture</t>
  </si>
  <si>
    <t>Subsidy to National Government Agencies</t>
  </si>
  <si>
    <t>Provincial Social Welfare and Development Officer</t>
  </si>
  <si>
    <t>ANGEL Q. DAQUIGAN, JR., MD. FPCS, FPSGS</t>
  </si>
  <si>
    <t>RIZAL PROVINCIAL HOSPITAL SYSTEM (RPHS)</t>
  </si>
  <si>
    <t>MAURA MARIVIC S. LEYVA</t>
  </si>
  <si>
    <t>OIC - Provincial Planning &amp; - Dev't. Coordinator</t>
  </si>
  <si>
    <t>JEROME H. DELA ROSA</t>
  </si>
  <si>
    <t>ATTY. MARIA SALVE R. ADAMOS</t>
  </si>
  <si>
    <t>EUGENE P. DURUSAN</t>
  </si>
  <si>
    <t>PGDH - Human Resource Management Office</t>
  </si>
  <si>
    <t>OIC - Office of the Provincial Accountant</t>
  </si>
  <si>
    <t>Repairs &amp; Maintenance - Buildings &amp; Other Structures</t>
  </si>
  <si>
    <t>Capital Outlay</t>
  </si>
  <si>
    <t>Repairs &amp; Maintenance - Infrastructure Assets</t>
  </si>
  <si>
    <t>Miscellaneous Educ., Culture, Sports &amp; Manpower Developemnt Services - Others</t>
  </si>
  <si>
    <t>Hospital and Health Centers</t>
  </si>
  <si>
    <t>Information and Communication Technology Equipment</t>
  </si>
  <si>
    <t>Subsidy to Other Local Government Units</t>
  </si>
  <si>
    <t>Membership Dues &amp; Contr. To Organizations</t>
  </si>
  <si>
    <t>Hospitals &amp; Health Centers</t>
  </si>
  <si>
    <t>OIC - SP Secretariat</t>
  </si>
  <si>
    <t>Provincial Government Department Head - RPHS</t>
  </si>
  <si>
    <t>Prov'l. Gov't. Asst, Dept. Head</t>
  </si>
  <si>
    <t>Repairs and Maintenance - Machinery and Equipment</t>
  </si>
  <si>
    <t>Demolition &amp; Relocation Expenses</t>
  </si>
  <si>
    <t>Repair &amp; Maintenance - Land Improvement</t>
  </si>
  <si>
    <t>Furniture and Fixtures</t>
  </si>
  <si>
    <t>Miscellaneous Housing and Community Development - Others</t>
  </si>
  <si>
    <t>LOEL M. MALONZO</t>
  </si>
  <si>
    <t>Planning and Development Coordination</t>
  </si>
  <si>
    <t>General Services</t>
  </si>
  <si>
    <t>Budgeting Services</t>
  </si>
  <si>
    <t>Accounting Services</t>
  </si>
  <si>
    <t>Assessment of Real Property</t>
  </si>
  <si>
    <t>Social Welfare Services</t>
  </si>
  <si>
    <t>Hospital</t>
  </si>
  <si>
    <t xml:space="preserve">Legislative Support Services </t>
  </si>
  <si>
    <t>Legislative Services - Legislation</t>
  </si>
  <si>
    <t>PROVINCIAL HEALTH OFFICE</t>
  </si>
  <si>
    <t>PROVINCIAL DISASTER RISK AND REDUCTION MANAGEMENT OFFICE</t>
  </si>
  <si>
    <t>PDRRM - General Administration</t>
  </si>
  <si>
    <t>Medical,Dental &amp; Laboratory Supplies Expenses</t>
  </si>
  <si>
    <t>ATTY. ROSELLE A. RAMILO</t>
  </si>
  <si>
    <t>1999</t>
  </si>
  <si>
    <t>Miscellaneous General Public Services - Others</t>
  </si>
  <si>
    <t>Provincial Administrator</t>
  </si>
  <si>
    <t>RUBEN B. VICTORINO</t>
  </si>
  <si>
    <t>Head Maintenance, Ynares Center</t>
  </si>
  <si>
    <t>2020</t>
  </si>
  <si>
    <t>2021</t>
  </si>
  <si>
    <t>Subsidy to NGAs (Auditors Office)</t>
  </si>
  <si>
    <t>OLIVIA ISON-BAUTISTA</t>
  </si>
  <si>
    <t>OIC-Supervising Auditor</t>
  </si>
  <si>
    <t>5-01-01-020</t>
  </si>
  <si>
    <t>5-01-01-010</t>
  </si>
  <si>
    <t>5-01-02-010</t>
  </si>
  <si>
    <t>5-01-02-020</t>
  </si>
  <si>
    <t>5-01-02-030</t>
  </si>
  <si>
    <t>5-01-02-040</t>
  </si>
  <si>
    <t>5-01-02-070</t>
  </si>
  <si>
    <t>5-01-02-110</t>
  </si>
  <si>
    <t>5-01-02-130</t>
  </si>
  <si>
    <t>5-01-02-140</t>
  </si>
  <si>
    <t>5-01-02-150</t>
  </si>
  <si>
    <t>5-01-02-990</t>
  </si>
  <si>
    <t>5-01-03-010</t>
  </si>
  <si>
    <t>5-01-03-020</t>
  </si>
  <si>
    <t>5-01-03-030</t>
  </si>
  <si>
    <t>5-01-03-040</t>
  </si>
  <si>
    <t>5-01-04-030</t>
  </si>
  <si>
    <t>5-01-04-990</t>
  </si>
  <si>
    <t>5-02-01-010</t>
  </si>
  <si>
    <t>5-02-01-020</t>
  </si>
  <si>
    <t>5-02-02-010</t>
  </si>
  <si>
    <t>5-02-02-020</t>
  </si>
  <si>
    <t>5-02-03-010</t>
  </si>
  <si>
    <t>5-02-03-060</t>
  </si>
  <si>
    <t>5-02-03-090</t>
  </si>
  <si>
    <t>5-02-03-120</t>
  </si>
  <si>
    <t>5-02-03-990</t>
  </si>
  <si>
    <t>5-02-05-010</t>
  </si>
  <si>
    <t>5-02-05-020</t>
  </si>
  <si>
    <t>5-02-05-030</t>
  </si>
  <si>
    <t>5-02-05-040</t>
  </si>
  <si>
    <t>5-02-06-010</t>
  </si>
  <si>
    <t>5-02-06-020</t>
  </si>
  <si>
    <t>5-02-10-010</t>
  </si>
  <si>
    <t>5-02-10-030</t>
  </si>
  <si>
    <t>5-02-11-030</t>
  </si>
  <si>
    <t>5-02-11-990</t>
  </si>
  <si>
    <t>5-02-13-050</t>
  </si>
  <si>
    <t>5-02-13-051</t>
  </si>
  <si>
    <t>5-02-13-052</t>
  </si>
  <si>
    <t>5-02-14-020</t>
  </si>
  <si>
    <t>5-02-14-030</t>
  </si>
  <si>
    <t>5-02-99-010</t>
  </si>
  <si>
    <t>5-02-99-020</t>
  </si>
  <si>
    <t>5-02-99-040</t>
  </si>
  <si>
    <t>5-02-99-050</t>
  </si>
  <si>
    <t>5-02-99-060</t>
  </si>
  <si>
    <t>5-02-99-070</t>
  </si>
  <si>
    <t>5-02-99-080</t>
  </si>
  <si>
    <t>5-02-99-990</t>
  </si>
  <si>
    <t>1-07-05-020</t>
  </si>
  <si>
    <t>1-07-05-030</t>
  </si>
  <si>
    <t>1-07-05-031</t>
  </si>
  <si>
    <t>1-07-05-100</t>
  </si>
  <si>
    <t>1-07-05-990</t>
  </si>
  <si>
    <t>1-07-06-010</t>
  </si>
  <si>
    <t>1-07-07-010</t>
  </si>
  <si>
    <t>1-07-01-010</t>
  </si>
  <si>
    <t>5-01-02-111</t>
  </si>
  <si>
    <t>5-01-02-112</t>
  </si>
  <si>
    <t>5-01-03-041</t>
  </si>
  <si>
    <t>5-01-03-042</t>
  </si>
  <si>
    <t>5-02-02-011</t>
  </si>
  <si>
    <t>5-02-02-012</t>
  </si>
  <si>
    <t>5-02-02-013</t>
  </si>
  <si>
    <t>5-02-02-014</t>
  </si>
  <si>
    <t>5-02-02-015</t>
  </si>
  <si>
    <t>5-02-02-016</t>
  </si>
  <si>
    <t>5-02-02-017</t>
  </si>
  <si>
    <t>5-02-03-091</t>
  </si>
  <si>
    <t>5-02-03-092</t>
  </si>
  <si>
    <t>5-02-03-093</t>
  </si>
  <si>
    <t>5-02-03-094</t>
  </si>
  <si>
    <t>5-02-03-095</t>
  </si>
  <si>
    <t>5-02-03-991</t>
  </si>
  <si>
    <t>5-02-03-992</t>
  </si>
  <si>
    <t>5-02-03-993</t>
  </si>
  <si>
    <t>5-02-03-994</t>
  </si>
  <si>
    <t>5-02-05-021</t>
  </si>
  <si>
    <t>5-02-05-022</t>
  </si>
  <si>
    <t>5-02-05-023</t>
  </si>
  <si>
    <t>5-02-05-024</t>
  </si>
  <si>
    <t>5-02-05-025</t>
  </si>
  <si>
    <t>5-02-05-026</t>
  </si>
  <si>
    <t>5-02-05-027</t>
  </si>
  <si>
    <t>5-02-05-028</t>
  </si>
  <si>
    <t>5-02-05-029</t>
  </si>
  <si>
    <t>5-02-05-031</t>
  </si>
  <si>
    <t>5-02-05-032</t>
  </si>
  <si>
    <t>5-02-05-033</t>
  </si>
  <si>
    <t>5-02-05-034</t>
  </si>
  <si>
    <t>5-02-05-035</t>
  </si>
  <si>
    <t>5-02-05-036</t>
  </si>
  <si>
    <t>5-02-05-037</t>
  </si>
  <si>
    <t>5-02-05-038</t>
  </si>
  <si>
    <t>5-02-05-039</t>
  </si>
  <si>
    <t>5-02-05-041</t>
  </si>
  <si>
    <t>5-02-05-042</t>
  </si>
  <si>
    <t>5-02-05-043</t>
  </si>
  <si>
    <t>5-02-05-044</t>
  </si>
  <si>
    <t>5-02-05-045</t>
  </si>
  <si>
    <t>5-02-13-060</t>
  </si>
  <si>
    <t>5-02-13-061</t>
  </si>
  <si>
    <t>5-02-13-062</t>
  </si>
  <si>
    <t>5-02-13-070</t>
  </si>
  <si>
    <t>5-02-13-071</t>
  </si>
  <si>
    <t>5-02-13-072</t>
  </si>
  <si>
    <t>5-02-13-073</t>
  </si>
  <si>
    <t>5-02-13-074</t>
  </si>
  <si>
    <t>5-02-13-075</t>
  </si>
  <si>
    <t>5-02-13-076</t>
  </si>
  <si>
    <t>5-02-13-077</t>
  </si>
  <si>
    <t>5-02-13-078</t>
  </si>
  <si>
    <t>5-02-13-079</t>
  </si>
  <si>
    <t>5-02-13-080</t>
  </si>
  <si>
    <t>5-02-13-081</t>
  </si>
  <si>
    <t>5-02-13-082</t>
  </si>
  <si>
    <t>5-02-13-083</t>
  </si>
  <si>
    <t>5-02-13-084</t>
  </si>
  <si>
    <t>5-02-13-990</t>
  </si>
  <si>
    <t>5-02-99-021</t>
  </si>
  <si>
    <t>5-02-99-022</t>
  </si>
  <si>
    <t>5-02-99-023</t>
  </si>
  <si>
    <t>5-02-99-024</t>
  </si>
  <si>
    <t>5-02-99-071</t>
  </si>
  <si>
    <t>5-02-99-072</t>
  </si>
  <si>
    <t>5-02-99-073</t>
  </si>
  <si>
    <t>5-02-99-074</t>
  </si>
  <si>
    <t>5-02-99-075</t>
  </si>
  <si>
    <t>5-02-99-076</t>
  </si>
  <si>
    <t>5-02-99-077</t>
  </si>
  <si>
    <t>5-02-99-078</t>
  </si>
  <si>
    <t>5-02-99-079</t>
  </si>
  <si>
    <t>5-02-99-081</t>
  </si>
  <si>
    <t>5-02-99-082</t>
  </si>
  <si>
    <t>5-02-99-083</t>
  </si>
  <si>
    <t>5-02-99-084</t>
  </si>
  <si>
    <t>5-02-99-085</t>
  </si>
  <si>
    <t>5-02-99-086</t>
  </si>
  <si>
    <t>5-02-99-087</t>
  </si>
  <si>
    <t>5-02-99-088</t>
  </si>
  <si>
    <t>5-02-99-089</t>
  </si>
  <si>
    <t>5-02-99-090</t>
  </si>
  <si>
    <t>5-02-99-091</t>
  </si>
  <si>
    <t>5-02-99-092</t>
  </si>
  <si>
    <t>5-02-99-093</t>
  </si>
  <si>
    <t>5-02-99-094</t>
  </si>
  <si>
    <t>5-02-99-095</t>
  </si>
  <si>
    <t>5-02-99-096</t>
  </si>
  <si>
    <t>5-02-99-097</t>
  </si>
  <si>
    <t>5-02-99-098</t>
  </si>
  <si>
    <t>5-02-99-099</t>
  </si>
  <si>
    <t>5-02-99-100</t>
  </si>
  <si>
    <t>1-07-05-32</t>
  </si>
  <si>
    <t>1-07-05-33</t>
  </si>
  <si>
    <t>1-07-05-34</t>
  </si>
  <si>
    <t>1-07-05-35</t>
  </si>
  <si>
    <t>1-07-05-36</t>
  </si>
  <si>
    <t>1-07-05-37</t>
  </si>
  <si>
    <t>1-07-05-38</t>
  </si>
  <si>
    <t>1-07-05-39</t>
  </si>
  <si>
    <t>1-07-05-40</t>
  </si>
  <si>
    <t>1-07-05-41</t>
  </si>
  <si>
    <t>1-07-05-42</t>
  </si>
  <si>
    <t>1-07-05-43</t>
  </si>
  <si>
    <t>1-07-05-44</t>
  </si>
  <si>
    <t>5-02-01-011</t>
  </si>
  <si>
    <t>5-02-02-018</t>
  </si>
  <si>
    <t>5-02-03-050</t>
  </si>
  <si>
    <t>5-02-03-121</t>
  </si>
  <si>
    <t>5-02-03-122</t>
  </si>
  <si>
    <t>5-02-03-123</t>
  </si>
  <si>
    <t>5-02-04-010</t>
  </si>
  <si>
    <t>5-02-04-020</t>
  </si>
  <si>
    <t>5-02-06-021</t>
  </si>
  <si>
    <t>1-07-05-070</t>
  </si>
  <si>
    <t>1-07-07-990</t>
  </si>
  <si>
    <t>1-07-04-010</t>
  </si>
  <si>
    <t>5-01-01-011</t>
  </si>
  <si>
    <t>5-01-02-041</t>
  </si>
  <si>
    <t>5-01-02-042</t>
  </si>
  <si>
    <t>5-01-02-043</t>
  </si>
  <si>
    <t>5-01-02-044</t>
  </si>
  <si>
    <t>5-01-02-045</t>
  </si>
  <si>
    <t>5-02-02-019</t>
  </si>
  <si>
    <t>5-02-02-021</t>
  </si>
  <si>
    <t>5-02-02-022</t>
  </si>
  <si>
    <t>5-02-02-023</t>
  </si>
  <si>
    <t>5-02-03-995</t>
  </si>
  <si>
    <t>5-02-03-996</t>
  </si>
  <si>
    <t>5-02-03-997</t>
  </si>
  <si>
    <t>5-02-03-998</t>
  </si>
  <si>
    <t>5-02-03-1000</t>
  </si>
  <si>
    <t>5-02-03-1001</t>
  </si>
  <si>
    <t>5-02-03-1002</t>
  </si>
  <si>
    <t>5-02-03-1003</t>
  </si>
  <si>
    <t>5-02-03-1004</t>
  </si>
  <si>
    <t>5-02-03-1005</t>
  </si>
  <si>
    <t>5-02-03-1006</t>
  </si>
  <si>
    <t>5-02-03-1007</t>
  </si>
  <si>
    <t>5-02-03-1008</t>
  </si>
  <si>
    <t>5-02-06-022</t>
  </si>
  <si>
    <t>5-02-06-023</t>
  </si>
  <si>
    <t>5-02-06-024</t>
  </si>
  <si>
    <t>5-02-06-025</t>
  </si>
  <si>
    <t>5-02-06-026</t>
  </si>
  <si>
    <t>5-02-06-027</t>
  </si>
  <si>
    <t>5-02-06-028</t>
  </si>
  <si>
    <t>5-02-06-029</t>
  </si>
  <si>
    <t>5-02-06-030</t>
  </si>
  <si>
    <t>5-02-06-031</t>
  </si>
  <si>
    <t>5-02-06-032</t>
  </si>
  <si>
    <t>5-02-06-033</t>
  </si>
  <si>
    <t>5-02-06-034</t>
  </si>
  <si>
    <t>5-02-06-035</t>
  </si>
  <si>
    <t>5-02-06-036</t>
  </si>
  <si>
    <t>5-02-06-037</t>
  </si>
  <si>
    <t>5-02-06-038</t>
  </si>
  <si>
    <t>5-02-06-039</t>
  </si>
  <si>
    <t>5-02-06-040</t>
  </si>
  <si>
    <t>5-02-06-041</t>
  </si>
  <si>
    <t>5-02-06-042</t>
  </si>
  <si>
    <t>5-02-06-043</t>
  </si>
  <si>
    <t>5-02-06-044</t>
  </si>
  <si>
    <t>5-02-06-045</t>
  </si>
  <si>
    <t>5-02-06-046</t>
  </si>
  <si>
    <t>5-02-06-047</t>
  </si>
  <si>
    <t>5-02-06-048</t>
  </si>
  <si>
    <t>5-02-06-049</t>
  </si>
  <si>
    <t>5-02-06-050</t>
  </si>
  <si>
    <t>5-01-03-050</t>
  </si>
  <si>
    <t>5-01-03-060</t>
  </si>
  <si>
    <t>5-02-03-096</t>
  </si>
  <si>
    <t>5-02-03-097</t>
  </si>
  <si>
    <t>5-02-03-098</t>
  </si>
  <si>
    <t>5-02-03-099</t>
  </si>
  <si>
    <t>5-02-03-100</t>
  </si>
  <si>
    <t>5-02-03-101</t>
  </si>
  <si>
    <t>5-02-03-102</t>
  </si>
  <si>
    <t>5-02-03-103</t>
  </si>
  <si>
    <t>5-02-03-104</t>
  </si>
  <si>
    <t>5-02-03-105</t>
  </si>
  <si>
    <t>5-02-03-106</t>
  </si>
  <si>
    <t>5-02-03-107</t>
  </si>
  <si>
    <t>5-02-03-108</t>
  </si>
  <si>
    <t>5-02-03-109</t>
  </si>
  <si>
    <t>5-02-03-110</t>
  </si>
  <si>
    <t>5-02-03-111</t>
  </si>
  <si>
    <t>5-02-03-112</t>
  </si>
  <si>
    <t>5-02-03-113</t>
  </si>
  <si>
    <t>5-02-03-114</t>
  </si>
  <si>
    <t>5-02-03-115</t>
  </si>
  <si>
    <t>5-02-03-116</t>
  </si>
  <si>
    <t>5-02-03-117</t>
  </si>
  <si>
    <t>5-02-03-118</t>
  </si>
  <si>
    <t>5-02-03-119</t>
  </si>
  <si>
    <t>5-02-03-124</t>
  </si>
  <si>
    <t>5-02-03-125</t>
  </si>
  <si>
    <t>5-02-03-126</t>
  </si>
  <si>
    <t>5-02-03-127</t>
  </si>
  <si>
    <t>5-02-03-128</t>
  </si>
  <si>
    <t>5-02-03-129</t>
  </si>
  <si>
    <t>5-02-03-130</t>
  </si>
  <si>
    <t>5-02-03-131</t>
  </si>
  <si>
    <t>5-02-03-132</t>
  </si>
  <si>
    <t>5-02-03-133</t>
  </si>
  <si>
    <t>5-02-03-134</t>
  </si>
  <si>
    <t>5-02-03-135</t>
  </si>
  <si>
    <t>5-02-03-136</t>
  </si>
  <si>
    <t>5-02-03-137</t>
  </si>
  <si>
    <t>5-02-03-138</t>
  </si>
  <si>
    <t>5-02-03-139</t>
  </si>
  <si>
    <t>5-02-03-140</t>
  </si>
  <si>
    <t>5-02-03-141</t>
  </si>
  <si>
    <t>5-02-03-142</t>
  </si>
  <si>
    <t>5-02-03-143</t>
  </si>
  <si>
    <t>5-02-03-144</t>
  </si>
  <si>
    <t>5-01-03-043</t>
  </si>
  <si>
    <t>5-01-04-032</t>
  </si>
  <si>
    <t>5-02-01-012</t>
  </si>
  <si>
    <t>5-02-03-020</t>
  </si>
  <si>
    <t>5-02-13-053</t>
  </si>
  <si>
    <t>5-02-13-054</t>
  </si>
  <si>
    <t>5-02-13-055</t>
  </si>
  <si>
    <t>5-02-13-056</t>
  </si>
  <si>
    <t>5-02-13-057</t>
  </si>
  <si>
    <t>5-02-13-058</t>
  </si>
  <si>
    <t>5-02-13-059</t>
  </si>
  <si>
    <t>5-02-13-063</t>
  </si>
  <si>
    <t>5-02-16-010</t>
  </si>
  <si>
    <t>5-02-16-020</t>
  </si>
  <si>
    <t>5-02-16-030</t>
  </si>
  <si>
    <t>1-07-99-990</t>
  </si>
  <si>
    <t>5-03-01-040</t>
  </si>
  <si>
    <t>5-03-01-041</t>
  </si>
  <si>
    <t>5-03-01-990</t>
  </si>
  <si>
    <t>5-02-01-013</t>
  </si>
  <si>
    <t>5-02-01-014</t>
  </si>
  <si>
    <t>5-02-01-015</t>
  </si>
  <si>
    <t>5-02-01-016</t>
  </si>
  <si>
    <t>5-02-01-017</t>
  </si>
  <si>
    <t>5-02-01-018</t>
  </si>
  <si>
    <t>5-02-01-019</t>
  </si>
  <si>
    <t>5-02-05-011</t>
  </si>
  <si>
    <t>5-02-05-012</t>
  </si>
  <si>
    <t>5-02-05-013</t>
  </si>
  <si>
    <t>5-02-05-014</t>
  </si>
  <si>
    <t>5-02-05-015</t>
  </si>
  <si>
    <t>5-02-05-017</t>
  </si>
  <si>
    <t>5-02-05-018</t>
  </si>
  <si>
    <t>5-02-05-019</t>
  </si>
  <si>
    <t>5-02-13-085</t>
  </si>
  <si>
    <t>1-07-05-022</t>
  </si>
  <si>
    <t>1-07-05-023</t>
  </si>
  <si>
    <t>1-07-05-024</t>
  </si>
  <si>
    <t>1-07-05-025</t>
  </si>
  <si>
    <t>1-07-05-026</t>
  </si>
  <si>
    <t>1-07-05-027</t>
  </si>
  <si>
    <t>1-07-05-028</t>
  </si>
  <si>
    <t>1-07-05-029</t>
  </si>
  <si>
    <t>1-07-05-032</t>
  </si>
  <si>
    <t>1-07-05-033</t>
  </si>
  <si>
    <t>1-07-05-034</t>
  </si>
  <si>
    <t>1-07-05-035</t>
  </si>
  <si>
    <t>1-07-07-020</t>
  </si>
  <si>
    <t>5-01-02-050</t>
  </si>
  <si>
    <t>5-01-02-060</t>
  </si>
  <si>
    <t>5-01-02-046</t>
  </si>
  <si>
    <t>5-01-02-047</t>
  </si>
  <si>
    <t>5-01-02-048</t>
  </si>
  <si>
    <t>5-01-04-010</t>
  </si>
  <si>
    <t>5-01-04-020</t>
  </si>
  <si>
    <t>5-02-03-011</t>
  </si>
  <si>
    <t>5-02-03-012</t>
  </si>
  <si>
    <t>5-02-03-051</t>
  </si>
  <si>
    <t>5-02-03-052</t>
  </si>
  <si>
    <t>5-02-03-053</t>
  </si>
  <si>
    <t>5-02-06-011</t>
  </si>
  <si>
    <t>5-02-06-990</t>
  </si>
  <si>
    <t>5-02-06-991</t>
  </si>
  <si>
    <t>5-02-06-992</t>
  </si>
  <si>
    <t>5-02-06-993</t>
  </si>
  <si>
    <t>5-02-06-994</t>
  </si>
  <si>
    <t>5-02-03-070</t>
  </si>
  <si>
    <t>5-02-03-080</t>
  </si>
  <si>
    <t>5-01-02-049</t>
  </si>
  <si>
    <t>5-02-03-999</t>
  </si>
  <si>
    <t>5-02-07-020</t>
  </si>
  <si>
    <t>5-02-07-021</t>
  </si>
  <si>
    <t>5-02-07-022</t>
  </si>
  <si>
    <t>5-02-07-023</t>
  </si>
  <si>
    <t>5-02-07-024</t>
  </si>
  <si>
    <t>5-02-07-025</t>
  </si>
  <si>
    <t>5-02-07-026</t>
  </si>
  <si>
    <t>5-02-07-027</t>
  </si>
  <si>
    <t>5-02-07-028</t>
  </si>
  <si>
    <t>5-02-07-029</t>
  </si>
  <si>
    <t>5-02-07-030</t>
  </si>
  <si>
    <t>5-02-07-031</t>
  </si>
  <si>
    <t>5-02-07-032</t>
  </si>
  <si>
    <t>5-02-07-033</t>
  </si>
  <si>
    <t>5-02-07-034</t>
  </si>
  <si>
    <t>5-02-07-035</t>
  </si>
  <si>
    <t>5-02-07-036</t>
  </si>
  <si>
    <t>5-02-07-037</t>
  </si>
  <si>
    <t>5-02-07-038</t>
  </si>
  <si>
    <t>5-02-07-039</t>
  </si>
  <si>
    <t>5-02-13-030</t>
  </si>
  <si>
    <t>5-02-13-064</t>
  </si>
  <si>
    <t>5-02-13-065</t>
  </si>
  <si>
    <t>5-02-13-066</t>
  </si>
  <si>
    <t>1-07-05-991</t>
  </si>
  <si>
    <t>Laundry Allowance</t>
  </si>
  <si>
    <t>5-02-04-021</t>
  </si>
  <si>
    <t>5-02-04-022</t>
  </si>
  <si>
    <t>5-02-05-046</t>
  </si>
  <si>
    <t>5-02-08-020</t>
  </si>
  <si>
    <t>5-02-12-010</t>
  </si>
  <si>
    <t>5-02-12-011</t>
  </si>
  <si>
    <t>5-02-12-020</t>
  </si>
  <si>
    <t>5-02-13-040</t>
  </si>
  <si>
    <t>5-02-13-041</t>
  </si>
  <si>
    <t>5-02-13-042</t>
  </si>
  <si>
    <t>5-02-13-991</t>
  </si>
  <si>
    <t>5-02-13-992</t>
  </si>
  <si>
    <t>5-02-13-993</t>
  </si>
  <si>
    <t>5-02-13-994</t>
  </si>
  <si>
    <t>5-02-13-995</t>
  </si>
  <si>
    <t>5-02-13-996</t>
  </si>
  <si>
    <t>5-02-13-997</t>
  </si>
  <si>
    <t>5-02-13-998</t>
  </si>
  <si>
    <t>5-02-13-999</t>
  </si>
  <si>
    <t>5-02-13-1000</t>
  </si>
  <si>
    <t>5-02-16-011</t>
  </si>
  <si>
    <t>5-02-16-012</t>
  </si>
  <si>
    <t>1-07-05-036</t>
  </si>
  <si>
    <t>1-07-05-037</t>
  </si>
  <si>
    <t>1-07-05-038</t>
  </si>
  <si>
    <t>1-07-07-012</t>
  </si>
  <si>
    <t>1-07-07-013</t>
  </si>
  <si>
    <t>1-02-05-020</t>
  </si>
  <si>
    <t>Health Services</t>
  </si>
  <si>
    <t>OFFICE OF THE PROVINCIAL AGRICULTURIST</t>
  </si>
  <si>
    <t>OFFICE OF THE PROVINCIAL VETERINARY</t>
  </si>
  <si>
    <t>1-02-05-021</t>
  </si>
  <si>
    <t>1-02-05-022</t>
  </si>
  <si>
    <t>1-07-04-990</t>
  </si>
  <si>
    <t>5-02-99-051</t>
  </si>
  <si>
    <t>5-02-99-052</t>
  </si>
  <si>
    <t>5-02-99-053</t>
  </si>
  <si>
    <t>5-02-99-054</t>
  </si>
  <si>
    <t>5-02-99-055</t>
  </si>
  <si>
    <t>5-02-99-056</t>
  </si>
  <si>
    <t>5-02-99-057</t>
  </si>
  <si>
    <t>5-02-99-058</t>
  </si>
  <si>
    <t>5-02-99-059</t>
  </si>
  <si>
    <t>5-02-99-061</t>
  </si>
  <si>
    <t>5-02-99-062</t>
  </si>
  <si>
    <t>5-02-99-063</t>
  </si>
  <si>
    <t>5-02-99-064</t>
  </si>
  <si>
    <t>5-02-99-065</t>
  </si>
  <si>
    <t>5-02-99-066</t>
  </si>
  <si>
    <t>5-02-99-067</t>
  </si>
  <si>
    <t>5-02-99-068</t>
  </si>
  <si>
    <t>5-02-99-069</t>
  </si>
  <si>
    <t>2-07-05-020</t>
  </si>
  <si>
    <t>2-07-05-021</t>
  </si>
  <si>
    <t>2-07-05-022</t>
  </si>
  <si>
    <t>2-07-05-023</t>
  </si>
  <si>
    <t>2-07-05-024</t>
  </si>
  <si>
    <t>2-07-05-025</t>
  </si>
  <si>
    <t>2-07-05-026</t>
  </si>
  <si>
    <t>2-07-05-027</t>
  </si>
  <si>
    <t>2-07-05-028</t>
  </si>
  <si>
    <t>2-07-05-029</t>
  </si>
  <si>
    <t>2-07-05-030</t>
  </si>
  <si>
    <t>2-07-05-031</t>
  </si>
  <si>
    <t>2-07-05-032</t>
  </si>
  <si>
    <t>5-02-03-013</t>
  </si>
  <si>
    <t>5-02-03-014</t>
  </si>
  <si>
    <t>5-02-03-015</t>
  </si>
  <si>
    <t>5-02-03-016</t>
  </si>
  <si>
    <t>5-02-13-020</t>
  </si>
  <si>
    <t>Repairs &amp; Maintenance  Land Improvement</t>
  </si>
  <si>
    <t>5-02-08-010</t>
  </si>
  <si>
    <t>1-07-02-990</t>
  </si>
  <si>
    <t>1-07-03-040</t>
  </si>
  <si>
    <t>1-07-03-990</t>
  </si>
  <si>
    <t>1-07-04-020</t>
  </si>
  <si>
    <t>1-07-03-010</t>
  </si>
  <si>
    <t>1-07-03-020</t>
  </si>
  <si>
    <t>1-07-03-090</t>
  </si>
  <si>
    <t>1-07-04-030</t>
  </si>
  <si>
    <t>1-07-05-110</t>
  </si>
  <si>
    <t>5-02-03-062</t>
  </si>
  <si>
    <t>5-02-03-063</t>
  </si>
  <si>
    <t>5-02-03-064</t>
  </si>
  <si>
    <t>1-07-03-080</t>
  </si>
  <si>
    <t>1-07-05-071</t>
  </si>
  <si>
    <t>1-07-05-072</t>
  </si>
  <si>
    <t>1-07-05-073</t>
  </si>
  <si>
    <t>1-07-05-074</t>
  </si>
  <si>
    <t>1-07-05-090</t>
  </si>
  <si>
    <t>1-07-06-040</t>
  </si>
  <si>
    <t>1-</t>
  </si>
  <si>
    <t>General Public Service</t>
  </si>
  <si>
    <t>1917</t>
  </si>
  <si>
    <t xml:space="preserve">Buildings  </t>
  </si>
  <si>
    <t>1918</t>
  </si>
  <si>
    <t>9991 (BGP)</t>
  </si>
  <si>
    <t>RIZAL PROVINCIAL HOSPITAL</t>
  </si>
  <si>
    <t>Bayanihan Grant to Provinces</t>
  </si>
  <si>
    <t>GOV</t>
  </si>
  <si>
    <t>SPP</t>
  </si>
  <si>
    <t>SP-Sec</t>
  </si>
  <si>
    <t>ADMIN</t>
  </si>
  <si>
    <t>HRMO</t>
  </si>
  <si>
    <t>PPDO</t>
  </si>
  <si>
    <t>PGSO</t>
  </si>
  <si>
    <t>PBO</t>
  </si>
  <si>
    <t>PAC</t>
  </si>
  <si>
    <t>PTO</t>
  </si>
  <si>
    <t>PAS</t>
  </si>
  <si>
    <t>PLO</t>
  </si>
  <si>
    <t>PSWD</t>
  </si>
  <si>
    <t>PAG</t>
  </si>
  <si>
    <t>PVET</t>
  </si>
  <si>
    <t>PEO</t>
  </si>
  <si>
    <t>PHO</t>
  </si>
  <si>
    <t>RPHS</t>
  </si>
  <si>
    <t>YC</t>
  </si>
  <si>
    <t>YSA</t>
  </si>
  <si>
    <t>1999-1918-1917</t>
  </si>
  <si>
    <t>PEO- INFRA SOCIAL</t>
  </si>
  <si>
    <t>PEO- GPS</t>
  </si>
  <si>
    <t>3999-4999-6999</t>
  </si>
  <si>
    <t>INFRA ECO</t>
  </si>
  <si>
    <t>8752-8753-8852</t>
  </si>
  <si>
    <t>20% SOCIAL</t>
  </si>
  <si>
    <t>4918-6918</t>
  </si>
  <si>
    <t>20% ECON</t>
  </si>
  <si>
    <t>PDRRMO</t>
  </si>
  <si>
    <t>BGP</t>
  </si>
  <si>
    <t>LDRRMF</t>
  </si>
  <si>
    <t>Statutory and Contractual Obligations - Local Disaster Risk Reduction &amp; Management Fund</t>
  </si>
  <si>
    <t>Office</t>
  </si>
  <si>
    <t>Past Year (2020)</t>
  </si>
  <si>
    <t>Outstanding</t>
  </si>
  <si>
    <t>TOTAL</t>
  </si>
  <si>
    <t>Othe Supplies and Materials Expenses</t>
  </si>
  <si>
    <t>8999</t>
  </si>
  <si>
    <t>5-02-11-020</t>
  </si>
  <si>
    <t>Philhealth Contributions</t>
  </si>
  <si>
    <t>1-07-05-140</t>
  </si>
  <si>
    <t>ILUMINADO A. VICTORIA, MD</t>
  </si>
  <si>
    <t>Provincial Government Department Head - PHO II</t>
  </si>
  <si>
    <t>MIGUEL CARLO Z. MORILLO</t>
  </si>
  <si>
    <t>OIC- PDRRMO</t>
  </si>
  <si>
    <t>Furniture &amp; Fixtures</t>
  </si>
  <si>
    <t>Agricultural and Forestry Equipment</t>
  </si>
  <si>
    <t>Breeding Stocks</t>
  </si>
  <si>
    <t xml:space="preserve"> 5-01-02-050</t>
  </si>
  <si>
    <t xml:space="preserve">     5-02-11-020</t>
  </si>
  <si>
    <t>Maintenance &amp; Other Operating Expenses 
Health Services - Others</t>
  </si>
  <si>
    <t>Drugs and Medicines Expeneses</t>
  </si>
  <si>
    <t>Medical, Dental &amp; Laboratory Supplies Expenses</t>
  </si>
  <si>
    <t>Other Machinery &amp; Equipment</t>
  </si>
  <si>
    <t>Other Propert Plant &amp; Equipment</t>
  </si>
  <si>
    <t>Purchase, Construction and Improvement of Government Facilities Health</t>
  </si>
  <si>
    <t xml:space="preserve"> Purchase, Construction and Improvement of Government Facilities - Housing and Community Development</t>
  </si>
  <si>
    <t>Purchase, Construction and Improvement of Government facilities - Economic Services</t>
  </si>
  <si>
    <t>Markets</t>
  </si>
  <si>
    <t>1-07-04-040</t>
  </si>
  <si>
    <t>Financial Assets - Others</t>
  </si>
  <si>
    <t>ENGR. CAMILA R. COLLANTES</t>
  </si>
  <si>
    <t>CONNIE S. DE LEON</t>
  </si>
  <si>
    <t xml:space="preserve"> Provincial Government Assistant Department Head</t>
  </si>
  <si>
    <t>Provincial Legal Officer</t>
  </si>
  <si>
    <t>REYNALDO L. BONITA</t>
  </si>
  <si>
    <t>OIC - Provincial Agriculturist</t>
  </si>
  <si>
    <t>Provincial Government Department Head</t>
  </si>
  <si>
    <t>ARLENE B. DONES</t>
  </si>
  <si>
    <t>Acting Administrator, Ynares Sports Arena</t>
  </si>
  <si>
    <t>LBP Form No. 2</t>
  </si>
  <si>
    <t>Annex F</t>
  </si>
  <si>
    <t>Agricultural Services</t>
  </si>
  <si>
    <t>Veterinary Services</t>
  </si>
  <si>
    <t>1-08-01-010</t>
  </si>
  <si>
    <t>1-07-05-040</t>
  </si>
  <si>
    <t>OIC - Provincial Assessor</t>
  </si>
  <si>
    <t>4919</t>
  </si>
  <si>
    <t>FDPP Form 1 - Annual Budget Report</t>
  </si>
  <si>
    <t>(DBM Local Budget Memorandum No. 77 dated May 15, 2018, LBP Form No. 1)</t>
  </si>
  <si>
    <t>BUDGET OF EXPENDITURES AND SOURCES OF FINANCING</t>
  </si>
  <si>
    <t>GENERAL FUND</t>
  </si>
  <si>
    <t>RIZAL PROVINCIAL GOVERNMENT</t>
  </si>
  <si>
    <t>Object of Expenditure</t>
  </si>
  <si>
    <t xml:space="preserve">Income Classification </t>
  </si>
  <si>
    <t>Past Year  
2020                                                                                            (Actual)</t>
  </si>
  <si>
    <t>Current Year Appropriation
2021</t>
  </si>
  <si>
    <t>Budget Year 
2022 
(Proposed)</t>
  </si>
  <si>
    <t>(8)</t>
  </si>
  <si>
    <t>I. Beginning Cash Balance</t>
  </si>
  <si>
    <t>II. Receipts</t>
  </si>
  <si>
    <t>A. Local Sources</t>
  </si>
  <si>
    <t>1. Tax Revenue</t>
  </si>
  <si>
    <t>a. Real Property Tax -Basic</t>
  </si>
  <si>
    <t xml:space="preserve">                       </t>
  </si>
  <si>
    <t>R</t>
  </si>
  <si>
    <t>1. Current Year</t>
  </si>
  <si>
    <t>2. Previous Year</t>
  </si>
  <si>
    <t>3. Fines and Penalties -Local Taxes</t>
  </si>
  <si>
    <t>4-01-05-020</t>
  </si>
  <si>
    <t>b. Business Tax</t>
  </si>
  <si>
    <t xml:space="preserve">1. Tax on Sand, Gravel and Other </t>
  </si>
  <si>
    <t>Quarry Products</t>
  </si>
  <si>
    <t>4-01-03-040</t>
  </si>
  <si>
    <t>2. Tax on Delivery Trucks and Vans</t>
  </si>
  <si>
    <t>4-01-03-050</t>
  </si>
  <si>
    <t>3. Amusement Tax</t>
  </si>
  <si>
    <t>4-01-03-060</t>
  </si>
  <si>
    <t>4. Franchise Tax</t>
  </si>
  <si>
    <t>4-01-03-070</t>
  </si>
  <si>
    <t>5. Printing and Publication Tax</t>
  </si>
  <si>
    <t>4-01-03-080</t>
  </si>
  <si>
    <t>c. Other Local Sources</t>
  </si>
  <si>
    <t>1. Professional Tax</t>
  </si>
  <si>
    <t>4-01-01-020</t>
  </si>
  <si>
    <t>2. Real Property Transfer Tax</t>
  </si>
  <si>
    <t>4-01-02-080</t>
  </si>
  <si>
    <t>3. Other Taxes</t>
  </si>
  <si>
    <t>4-01-04-990</t>
  </si>
  <si>
    <t>Filing Fee</t>
  </si>
  <si>
    <t>Field Verification Fee</t>
  </si>
  <si>
    <t>Registration Fee</t>
  </si>
  <si>
    <t>Extraction Fee</t>
  </si>
  <si>
    <t>Hauling Fee</t>
  </si>
  <si>
    <t>Quarry Fee</t>
  </si>
  <si>
    <t>4. Fines and Penalties - Local Taxes</t>
  </si>
  <si>
    <t>Taxes on Individual and Corporation</t>
  </si>
  <si>
    <t>4-01-05-010</t>
  </si>
  <si>
    <t>Property Taxes</t>
  </si>
  <si>
    <t>Taxes on Goods and Services</t>
  </si>
  <si>
    <t>4-01-05-030</t>
  </si>
  <si>
    <t>Total Tax Revenue</t>
  </si>
  <si>
    <t>2. Non-Tax Revenue</t>
  </si>
  <si>
    <t>a. Regulatory Fees</t>
  </si>
  <si>
    <t>1. Permit Fees</t>
  </si>
  <si>
    <t>4-02-01-010</t>
  </si>
  <si>
    <t>Governor's Permit</t>
  </si>
  <si>
    <t>2. Clearance and Certification Fees</t>
  </si>
  <si>
    <t>4-02-01-040</t>
  </si>
  <si>
    <t>Medical Certificate - Hospital</t>
  </si>
  <si>
    <t>Fiscal's C;earance</t>
  </si>
  <si>
    <t>Others</t>
  </si>
  <si>
    <t>3. Supervisionand Reg. Enforcement Fee</t>
  </si>
  <si>
    <t>4-02-01-070</t>
  </si>
  <si>
    <t>4. Processing Fees</t>
  </si>
  <si>
    <t>4-02-01-130</t>
  </si>
  <si>
    <t>b. Service and User Charges</t>
  </si>
  <si>
    <t>1. Other Service Income</t>
  </si>
  <si>
    <t>4-02-01-990</t>
  </si>
  <si>
    <t>Bids and Proposals</t>
  </si>
  <si>
    <t>Others (IDs)</t>
  </si>
  <si>
    <t>Environmental Monitoring and</t>
  </si>
  <si>
    <t>Stabilization Fees</t>
  </si>
  <si>
    <t>A-RA 9003 - Rodriguez</t>
  </si>
  <si>
    <t>(share from MMDA Collection)</t>
  </si>
  <si>
    <t>A-RA 9003 - San Mateo</t>
  </si>
  <si>
    <t xml:space="preserve">A-RA 9003 </t>
  </si>
  <si>
    <t>(share from MMPC/SWIMS)</t>
  </si>
  <si>
    <t>Blasting</t>
  </si>
  <si>
    <t>2. Affiliation Fees (Hospital)</t>
  </si>
  <si>
    <t>4-02-02-020</t>
  </si>
  <si>
    <t>3. Rent Income</t>
  </si>
  <si>
    <t>4-02-02-050</t>
  </si>
  <si>
    <t>Capitol</t>
  </si>
  <si>
    <t>Ynares Center</t>
  </si>
  <si>
    <t>- Ynares Tiangge</t>
  </si>
  <si>
    <t>- Venue Rental</t>
  </si>
  <si>
    <t>Ynares Event Center</t>
  </si>
  <si>
    <t>Ynares Sports Arena (Pasig)</t>
  </si>
  <si>
    <t>YES Market</t>
  </si>
  <si>
    <t>Cuyambay Lot</t>
  </si>
  <si>
    <t>4. Parking Fees</t>
  </si>
  <si>
    <t>4-02-02-120</t>
  </si>
  <si>
    <t xml:space="preserve">5. Receipts from Operation of </t>
  </si>
  <si>
    <t>Hostels/Dormitories ans other Like</t>
  </si>
  <si>
    <t>Facilities (Bahay Pag-Asa)</t>
  </si>
  <si>
    <t>4-02-02-130</t>
  </si>
  <si>
    <t>6. Hospital Fees</t>
  </si>
  <si>
    <t>4-02-02-200</t>
  </si>
  <si>
    <t>Medical, Dental and Laboratory Fees</t>
  </si>
  <si>
    <t>Hospital Fees</t>
  </si>
  <si>
    <t>7. Other Receipts</t>
  </si>
  <si>
    <t>Dividend Income</t>
  </si>
  <si>
    <t>4-02-02-210</t>
  </si>
  <si>
    <t>- Divident Income - LLDA</t>
  </si>
  <si>
    <t>Interest Income</t>
  </si>
  <si>
    <t>4-02-02-220</t>
  </si>
  <si>
    <t>- Interest on Deposits with Gov't. Banks</t>
  </si>
  <si>
    <t>Miscellaneous Income</t>
  </si>
  <si>
    <t>4-06-01-010</t>
  </si>
  <si>
    <t>- Others</t>
  </si>
  <si>
    <t>Total Non-Tax Revenue</t>
  </si>
  <si>
    <t>Total Local Sources</t>
  </si>
  <si>
    <t>B. External Sources</t>
  </si>
  <si>
    <t xml:space="preserve">1. Share from Internal Revenue </t>
  </si>
  <si>
    <t>Collections (IRA)</t>
  </si>
  <si>
    <t>4-01-06-010</t>
  </si>
  <si>
    <t>2. Share from PCSO</t>
  </si>
  <si>
    <t>4-04-01-020</t>
  </si>
  <si>
    <t>3. Share from National Wealth</t>
  </si>
  <si>
    <t>4-01-06-030</t>
  </si>
  <si>
    <t>Share from Excise (Mining) Taxes</t>
  </si>
  <si>
    <t>Share from Geothermal/Wind</t>
  </si>
  <si>
    <t>Share from LLDA Fishpen Fee Collections</t>
  </si>
  <si>
    <t>4. Subsidy from National Government</t>
  </si>
  <si>
    <t>4-03-01-010</t>
  </si>
  <si>
    <t>NR</t>
  </si>
  <si>
    <t>Bayanihan Grant to Provinces (BGP)</t>
  </si>
  <si>
    <t>Total External Sources</t>
  </si>
  <si>
    <t>C. Non-Income Receipts</t>
  </si>
  <si>
    <t>1. Receipts from Loans and Borrowings</t>
  </si>
  <si>
    <t>Total Non-Income Receipts</t>
  </si>
  <si>
    <t>Total Receipts</t>
  </si>
  <si>
    <t>III. Expenditures</t>
  </si>
  <si>
    <t>A. Personal Services</t>
  </si>
  <si>
    <t>Personnel Economic Relief Allowance</t>
  </si>
  <si>
    <t>Representation Allowance</t>
  </si>
  <si>
    <t>Transportation Allowance</t>
  </si>
  <si>
    <t>PAG-IBIG Contributions</t>
  </si>
  <si>
    <t>PHILHEALTH Contributions</t>
  </si>
  <si>
    <t>Retirement Gratuity</t>
  </si>
  <si>
    <t>Total Personal Services</t>
  </si>
  <si>
    <t>B. Maint. &amp; Other Operating Expenses</t>
  </si>
  <si>
    <t>Travelling Expenses - Local</t>
  </si>
  <si>
    <t>Travelling Expenses - Foreign</t>
  </si>
  <si>
    <t>Office Supplies Espenses</t>
  </si>
  <si>
    <t>5-02-03-040</t>
  </si>
  <si>
    <t>Medical, Dental and Lab. Supplies Expenses</t>
  </si>
  <si>
    <t>Postage and Courier Services</t>
  </si>
  <si>
    <t>Research,Exploration and Dev't. Expenses</t>
  </si>
  <si>
    <t>Desilting and Dredging Expenses</t>
  </si>
  <si>
    <t>Rep. and Maint. - Land Improvements</t>
  </si>
  <si>
    <t>Rep. and Maint. - Infrastructure Assets</t>
  </si>
  <si>
    <t>Rep. and Maint. - Buildings and Other Structures</t>
  </si>
  <si>
    <t>Rep. and Maint. - Machinery and Equipment</t>
  </si>
  <si>
    <t>Rep. and Maint. - Transportation Equipment</t>
  </si>
  <si>
    <t>Rep. and Maint. - Furniture and Fixtures</t>
  </si>
  <si>
    <t>Rep. and Maint. - Other Prop., Plant and Equipt.</t>
  </si>
  <si>
    <t>Transfer of Unspent Current Year DRRM Funds</t>
  </si>
  <si>
    <t>to the Trust Funds</t>
  </si>
  <si>
    <t>Fidelity Bond Premiums</t>
  </si>
  <si>
    <t>Membership Dues and Contributions to Org.</t>
  </si>
  <si>
    <t>C. Financial Expenses</t>
  </si>
  <si>
    <t>Other Financial Charges</t>
  </si>
  <si>
    <t>D. Capital Outlay</t>
  </si>
  <si>
    <t>Flood Control System</t>
  </si>
  <si>
    <t>Hospitals and Health Centers</t>
  </si>
  <si>
    <t>Information and Comm. Tech. Equipment</t>
  </si>
  <si>
    <t>1-07-05-080</t>
  </si>
  <si>
    <t>Military, Police and Security Equipment</t>
  </si>
  <si>
    <t>Technical and Scientific Equipment</t>
  </si>
  <si>
    <t>Other Machinery and Equipment</t>
  </si>
  <si>
    <t>Books</t>
  </si>
  <si>
    <t>1-09-01-020</t>
  </si>
  <si>
    <t>Financial Assets - Others:</t>
  </si>
  <si>
    <t>Special Purpose Appropriations (SPAs)</t>
  </si>
  <si>
    <t>Appropriation for Development Programs/</t>
  </si>
  <si>
    <t>Projects (20% Development Fund)</t>
  </si>
  <si>
    <t>Purchase, Construction and Improvement of</t>
  </si>
  <si>
    <t>Government Facilities - Health</t>
  </si>
  <si>
    <t>Government Facilities - Housing and</t>
  </si>
  <si>
    <t>Community Development</t>
  </si>
  <si>
    <t>Government Facilities - Economic</t>
  </si>
  <si>
    <t>Appropriation for Local Disaster Risk Reduction</t>
  </si>
  <si>
    <t>and Management (LDRRM) Programs/Projecs</t>
  </si>
  <si>
    <t>(5% LDRRM Fund)</t>
  </si>
  <si>
    <t>Aid to Barangays</t>
  </si>
  <si>
    <t>Other Authorized SPAs:</t>
  </si>
  <si>
    <t>Total Special Purpose Appropriations (SPAs)</t>
  </si>
  <si>
    <t>Total Expenditures</t>
  </si>
  <si>
    <t>We hereby certify that the information presented above are true and correct. We further certify that the foregoing estimated receipts are reasonably projected as collectible for the Budget Year.</t>
  </si>
  <si>
    <t>ENGR. CAMILA R. COLLANTES, EnP</t>
  </si>
  <si>
    <t xml:space="preserve">JEROME H. DELA ROSA  </t>
  </si>
  <si>
    <t>OIC - Provincial Planning &amp; Dev't. Coordinator</t>
  </si>
  <si>
    <t>OIC - Provincial Accountant</t>
  </si>
  <si>
    <t>Provincial Governor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</si>
</sst>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_);\(#,##0.0\)"/>
    <numFmt numFmtId="165" formatCode="_-* #,##0.00_-;\-* #,##0.00_-;_-* &quot;-&quot;??_-;_-@_-"/>
  </numFmts>
  <fonts count="33" x14ac:knownFonts="1">
    <font>
      <sz val="12"/>
      <name val="Helv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sz val="9"/>
      <color theme="1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sz val="10"/>
      <name val="Helv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i/>
      <sz val="8.5"/>
      <color theme="1"/>
      <name val="Arial"/>
      <family val="2"/>
    </font>
    <font>
      <i/>
      <sz val="8.5"/>
      <color theme="1"/>
      <name val="Arial"/>
      <family val="2"/>
    </font>
    <font>
      <sz val="8.5"/>
      <color theme="0"/>
      <name val="Arial"/>
      <family val="2"/>
    </font>
    <font>
      <sz val="8.5"/>
      <name val="Arial"/>
      <family val="2"/>
    </font>
    <font>
      <sz val="9"/>
      <color rgb="FF000000"/>
      <name val="Arial"/>
      <family val="2"/>
    </font>
    <font>
      <sz val="8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4">
    <xf numFmtId="39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30">
    <xf numFmtId="39" fontId="0" fillId="0" borderId="0" xfId="0"/>
    <xf numFmtId="39" fontId="2" fillId="0" borderId="0" xfId="0" applyFont="1" applyFill="1"/>
    <xf numFmtId="39" fontId="4" fillId="0" borderId="0" xfId="0" applyFont="1" applyFill="1" applyAlignment="1" applyProtection="1"/>
    <xf numFmtId="39" fontId="5" fillId="0" borderId="0" xfId="0" quotePrefix="1" applyFont="1" applyFill="1" applyAlignment="1" applyProtection="1">
      <alignment horizontal="right"/>
    </xf>
    <xf numFmtId="39" fontId="5" fillId="0" borderId="0" xfId="0" quotePrefix="1" applyFont="1" applyFill="1" applyAlignment="1" applyProtection="1">
      <alignment horizontal="center"/>
    </xf>
    <xf numFmtId="39" fontId="4" fillId="0" borderId="0" xfId="0" applyFont="1" applyFill="1" applyAlignment="1" applyProtection="1">
      <alignment horizontal="left"/>
    </xf>
    <xf numFmtId="39" fontId="4" fillId="0" borderId="0" xfId="0" applyFont="1" applyFill="1" applyBorder="1" applyAlignment="1" applyProtection="1">
      <alignment horizontal="left"/>
    </xf>
    <xf numFmtId="39" fontId="2" fillId="0" borderId="0" xfId="0" applyFont="1" applyFill="1" applyBorder="1"/>
    <xf numFmtId="39" fontId="2" fillId="0" borderId="0" xfId="0" applyFont="1" applyFill="1" applyBorder="1" applyAlignment="1">
      <alignment horizontal="center"/>
    </xf>
    <xf numFmtId="39" fontId="2" fillId="0" borderId="0" xfId="0" applyFont="1" applyFill="1" applyBorder="1" applyAlignment="1" applyProtection="1">
      <alignment horizontal="left" indent="2"/>
    </xf>
    <xf numFmtId="49" fontId="2" fillId="0" borderId="1" xfId="1" applyNumberFormat="1" applyFont="1" applyFill="1" applyBorder="1" applyAlignment="1">
      <alignment horizontal="center" vertical="top"/>
    </xf>
    <xf numFmtId="39" fontId="6" fillId="0" borderId="0" xfId="0" applyFont="1" applyFill="1" applyBorder="1" applyAlignment="1" applyProtection="1">
      <alignment horizontal="left"/>
    </xf>
    <xf numFmtId="39" fontId="7" fillId="0" borderId="0" xfId="0" applyFont="1" applyFill="1" applyBorder="1" applyAlignment="1" applyProtection="1">
      <alignment horizontal="left"/>
    </xf>
    <xf numFmtId="43" fontId="2" fillId="0" borderId="0" xfId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vertical="top" wrapText="1"/>
    </xf>
    <xf numFmtId="0" fontId="2" fillId="2" borderId="0" xfId="0" quotePrefix="1" applyNumberFormat="1" applyFont="1" applyFill="1" applyBorder="1" applyAlignment="1">
      <alignment vertical="top"/>
    </xf>
    <xf numFmtId="39" fontId="6" fillId="0" borderId="0" xfId="0" applyFont="1" applyFill="1" applyBorder="1" applyAlignment="1" applyProtection="1">
      <alignment horizontal="left" vertical="center" indent="3"/>
    </xf>
    <xf numFmtId="39" fontId="6" fillId="0" borderId="0" xfId="0" applyFont="1" applyFill="1" applyBorder="1" applyAlignment="1">
      <alignment vertical="center"/>
    </xf>
    <xf numFmtId="39" fontId="6" fillId="0" borderId="0" xfId="0" applyFont="1" applyFill="1" applyBorder="1" applyAlignment="1" applyProtection="1">
      <alignment horizontal="left" wrapText="1" indent="3"/>
    </xf>
    <xf numFmtId="43" fontId="6" fillId="0" borderId="2" xfId="1" applyFont="1" applyFill="1" applyBorder="1" applyAlignment="1">
      <alignment horizontal="right" vertical="center"/>
    </xf>
    <xf numFmtId="43" fontId="6" fillId="0" borderId="0" xfId="1" applyFont="1" applyFill="1" applyBorder="1" applyAlignment="1">
      <alignment horizontal="right" vertical="center"/>
    </xf>
    <xf numFmtId="39" fontId="6" fillId="0" borderId="0" xfId="0" applyFont="1" applyFill="1" applyBorder="1" applyAlignment="1" applyProtection="1">
      <alignment horizontal="left" indent="1"/>
    </xf>
    <xf numFmtId="39" fontId="6" fillId="0" borderId="0" xfId="0" applyFont="1" applyFill="1" applyBorder="1" applyAlignment="1">
      <alignment horizontal="left" indent="2"/>
    </xf>
    <xf numFmtId="39" fontId="6" fillId="0" borderId="0" xfId="0" applyFont="1" applyFill="1" applyBorder="1" applyAlignment="1" applyProtection="1">
      <alignment horizontal="left" vertical="center" indent="4"/>
    </xf>
    <xf numFmtId="39" fontId="6" fillId="0" borderId="0" xfId="0" applyFont="1" applyFill="1" applyBorder="1"/>
    <xf numFmtId="39" fontId="6" fillId="0" borderId="0" xfId="0" applyFont="1" applyFill="1" applyBorder="1" applyAlignment="1" applyProtection="1">
      <alignment horizontal="left" vertical="center"/>
    </xf>
    <xf numFmtId="43" fontId="6" fillId="0" borderId="3" xfId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0" borderId="0" xfId="0" applyNumberFormat="1" applyFont="1" applyFill="1" applyAlignment="1">
      <alignment horizontal="left" indent="2"/>
    </xf>
    <xf numFmtId="39" fontId="2" fillId="0" borderId="0" xfId="0" applyFont="1" applyFill="1" applyAlignment="1"/>
    <xf numFmtId="43" fontId="2" fillId="0" borderId="0" xfId="1" applyFont="1" applyFill="1" applyBorder="1"/>
    <xf numFmtId="43" fontId="2" fillId="0" borderId="0" xfId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left" vertical="top" indent="3"/>
    </xf>
    <xf numFmtId="0" fontId="2" fillId="2" borderId="0" xfId="0" applyNumberFormat="1" applyFont="1" applyFill="1" applyBorder="1" applyAlignment="1">
      <alignment horizontal="left" vertical="top" wrapText="1" indent="3"/>
    </xf>
    <xf numFmtId="39" fontId="2" fillId="0" borderId="0" xfId="0" applyFont="1" applyFill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39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indent="7"/>
    </xf>
    <xf numFmtId="0" fontId="2" fillId="0" borderId="0" xfId="0" applyNumberFormat="1" applyFont="1" applyFill="1" applyBorder="1" applyAlignment="1">
      <alignment horizontal="left" indent="2"/>
    </xf>
    <xf numFmtId="0" fontId="2" fillId="0" borderId="0" xfId="1" applyNumberFormat="1" applyFont="1" applyFill="1" applyBorder="1" applyAlignment="1">
      <alignment horizontal="left" indent="4"/>
    </xf>
    <xf numFmtId="43" fontId="2" fillId="0" borderId="0" xfId="1" applyFont="1" applyFill="1" applyBorder="1" applyAlignment="1"/>
    <xf numFmtId="0" fontId="2" fillId="0" borderId="0" xfId="0" applyNumberFormat="1" applyFont="1" applyFill="1" applyBorder="1" applyAlignment="1">
      <alignment horizontal="left" indent="4"/>
    </xf>
    <xf numFmtId="0" fontId="2" fillId="0" borderId="0" xfId="1" applyNumberFormat="1" applyFont="1" applyFill="1" applyBorder="1"/>
    <xf numFmtId="0" fontId="2" fillId="0" borderId="0" xfId="0" applyNumberFormat="1" applyFont="1" applyFill="1" applyBorder="1" applyAlignment="1">
      <alignment horizontal="left" indent="3"/>
    </xf>
    <xf numFmtId="0" fontId="2" fillId="0" borderId="0" xfId="0" applyNumberFormat="1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 indent="1"/>
    </xf>
    <xf numFmtId="0" fontId="6" fillId="0" borderId="0" xfId="0" applyNumberFormat="1" applyFont="1" applyFill="1" applyAlignment="1">
      <alignment horizontal="left" indent="2"/>
    </xf>
    <xf numFmtId="39" fontId="6" fillId="0" borderId="0" xfId="0" applyFont="1" applyFill="1" applyAlignment="1"/>
    <xf numFmtId="0" fontId="2" fillId="0" borderId="0" xfId="0" applyNumberFormat="1" applyFont="1" applyFill="1" applyAlignment="1">
      <alignment horizontal="left" indent="4"/>
    </xf>
    <xf numFmtId="49" fontId="2" fillId="0" borderId="0" xfId="1" applyNumberFormat="1" applyFont="1" applyFill="1" applyBorder="1" applyAlignment="1">
      <alignment horizontal="center" vertical="top"/>
    </xf>
    <xf numFmtId="39" fontId="2" fillId="0" borderId="4" xfId="0" applyFont="1" applyFill="1" applyBorder="1" applyAlignment="1">
      <alignment horizontal="center"/>
    </xf>
    <xf numFmtId="39" fontId="6" fillId="0" borderId="0" xfId="0" applyFont="1" applyFill="1" applyBorder="1" applyAlignment="1" applyProtection="1">
      <alignment horizontal="left" indent="2"/>
    </xf>
    <xf numFmtId="39" fontId="6" fillId="0" borderId="2" xfId="0" applyFont="1" applyFill="1" applyBorder="1"/>
    <xf numFmtId="39" fontId="2" fillId="0" borderId="0" xfId="0" applyFont="1" applyFill="1" applyAlignment="1">
      <alignment horizontal="center"/>
    </xf>
    <xf numFmtId="0" fontId="2" fillId="2" borderId="0" xfId="0" applyNumberFormat="1" applyFont="1" applyFill="1" applyBorder="1" applyAlignment="1">
      <alignment horizontal="left" vertical="top" indent="1"/>
    </xf>
    <xf numFmtId="39" fontId="8" fillId="0" borderId="0" xfId="0" applyFont="1" applyFill="1" applyBorder="1" applyAlignment="1" applyProtection="1">
      <alignment horizontal="left"/>
    </xf>
    <xf numFmtId="39" fontId="8" fillId="0" borderId="0" xfId="0" applyFont="1" applyFill="1" applyBorder="1" applyAlignment="1" applyProtection="1">
      <alignment horizontal="left" vertical="center"/>
    </xf>
    <xf numFmtId="39" fontId="2" fillId="0" borderId="0" xfId="0" applyFont="1" applyFill="1" applyBorder="1" applyAlignment="1" applyProtection="1">
      <alignment horizontal="left" indent="1"/>
    </xf>
    <xf numFmtId="39" fontId="6" fillId="0" borderId="0" xfId="0" applyFont="1" applyFill="1" applyBorder="1" applyAlignment="1">
      <alignment horizontal="left"/>
    </xf>
    <xf numFmtId="39" fontId="9" fillId="0" borderId="0" xfId="0" applyFont="1" applyFill="1" applyAlignment="1" applyProtection="1"/>
    <xf numFmtId="0" fontId="2" fillId="0" borderId="0" xfId="0" applyNumberFormat="1" applyFont="1" applyFill="1" applyBorder="1" applyAlignment="1">
      <alignment horizontal="left" indent="8"/>
    </xf>
    <xf numFmtId="0" fontId="2" fillId="0" borderId="0" xfId="0" applyNumberFormat="1" applyFont="1" applyFill="1" applyBorder="1" applyAlignment="1">
      <alignment horizontal="left" indent="10"/>
    </xf>
    <xf numFmtId="0" fontId="6" fillId="0" borderId="0" xfId="0" applyNumberFormat="1" applyFont="1" applyFill="1" applyBorder="1" applyAlignment="1">
      <alignment horizontal="left" indent="7"/>
    </xf>
    <xf numFmtId="0" fontId="5" fillId="0" borderId="0" xfId="0" quotePrefix="1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center"/>
    </xf>
    <xf numFmtId="39" fontId="2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39" fontId="2" fillId="0" borderId="0" xfId="0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>
      <alignment horizontal="left" vertical="top" indent="1"/>
    </xf>
    <xf numFmtId="39" fontId="2" fillId="0" borderId="0" xfId="0" quotePrefix="1" applyFont="1" applyFill="1" applyBorder="1" applyAlignment="1">
      <alignment horizontal="center"/>
    </xf>
    <xf numFmtId="43" fontId="2" fillId="0" borderId="0" xfId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 vertical="center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9" fontId="2" fillId="0" borderId="0" xfId="0" applyFont="1" applyFill="1" applyAlignment="1">
      <alignment horizontal="left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9" fontId="2" fillId="0" borderId="0" xfId="0" applyFont="1" applyFill="1" applyBorder="1" applyAlignment="1"/>
    <xf numFmtId="39" fontId="2" fillId="0" borderId="0" xfId="0" applyFont="1" applyFill="1" applyBorder="1" applyAlignment="1">
      <alignment horizontal="left" indent="1"/>
    </xf>
    <xf numFmtId="39" fontId="6" fillId="0" borderId="0" xfId="0" applyFont="1" applyFill="1" applyBorder="1" applyAlignment="1" applyProtection="1">
      <alignment horizontal="left" vertical="center" indent="2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top" indent="3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quotePrefix="1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top" wrapText="1" indent="1"/>
    </xf>
    <xf numFmtId="0" fontId="2" fillId="0" borderId="0" xfId="0" applyNumberFormat="1" applyFont="1" applyFill="1" applyBorder="1" applyAlignment="1">
      <alignment horizontal="left" vertical="top" wrapText="1" indent="3"/>
    </xf>
    <xf numFmtId="0" fontId="6" fillId="0" borderId="0" xfId="0" applyNumberFormat="1" applyFont="1" applyFill="1" applyBorder="1" applyAlignment="1">
      <alignment vertical="top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 indent="1"/>
    </xf>
    <xf numFmtId="0" fontId="2" fillId="0" borderId="0" xfId="0" quotePrefix="1" applyNumberFormat="1" applyFont="1" applyFill="1" applyBorder="1" applyAlignment="1">
      <alignment vertical="top" wrapText="1"/>
    </xf>
    <xf numFmtId="39" fontId="2" fillId="0" borderId="1" xfId="0" applyFont="1" applyFill="1" applyBorder="1"/>
    <xf numFmtId="0" fontId="2" fillId="0" borderId="0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Border="1" applyAlignment="1">
      <alignment horizontal="left" vertical="center" indent="3"/>
    </xf>
    <xf numFmtId="0" fontId="2" fillId="0" borderId="0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>
      <alignment horizontal="left" indent="1"/>
    </xf>
    <xf numFmtId="0" fontId="2" fillId="0" borderId="0" xfId="0" quotePrefix="1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quotePrefix="1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 applyProtection="1">
      <alignment horizontal="left" inden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wrapText="1"/>
    </xf>
    <xf numFmtId="2" fontId="2" fillId="0" borderId="0" xfId="0" quotePrefix="1" applyNumberFormat="1" applyFont="1" applyFill="1" applyBorder="1" applyAlignment="1">
      <alignment vertical="top"/>
    </xf>
    <xf numFmtId="39" fontId="2" fillId="0" borderId="0" xfId="0" applyFont="1" applyFill="1" applyBorder="1" applyAlignment="1">
      <alignment vertical="top"/>
    </xf>
    <xf numFmtId="0" fontId="2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43" fontId="6" fillId="0" borderId="5" xfId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wrapText="1" indent="1"/>
    </xf>
    <xf numFmtId="39" fontId="6" fillId="0" borderId="0" xfId="0" applyFont="1" applyFill="1" applyBorder="1" applyAlignment="1">
      <alignment horizontal="left" vertical="top"/>
    </xf>
    <xf numFmtId="39" fontId="6" fillId="0" borderId="0" xfId="0" applyFont="1" applyFill="1" applyBorder="1" applyAlignment="1">
      <alignment horizontal="left" vertical="top" indent="1"/>
    </xf>
    <xf numFmtId="43" fontId="6" fillId="0" borderId="2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/>
    </xf>
    <xf numFmtId="43" fontId="11" fillId="0" borderId="0" xfId="1" applyFont="1" applyFill="1" applyBorder="1" applyAlignment="1"/>
    <xf numFmtId="0" fontId="2" fillId="0" borderId="0" xfId="1" applyNumberFormat="1" applyFont="1" applyFill="1" applyBorder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3" fontId="6" fillId="2" borderId="2" xfId="1" applyFont="1" applyFill="1" applyBorder="1" applyAlignment="1">
      <alignment vertical="center"/>
    </xf>
    <xf numFmtId="43" fontId="6" fillId="0" borderId="2" xfId="1" applyFont="1" applyFill="1" applyBorder="1"/>
    <xf numFmtId="43" fontId="6" fillId="0" borderId="0" xfId="1" applyFont="1" applyFill="1" applyBorder="1"/>
    <xf numFmtId="43" fontId="2" fillId="0" borderId="0" xfId="1" applyFont="1" applyFill="1"/>
    <xf numFmtId="43" fontId="2" fillId="0" borderId="1" xfId="1" applyFont="1" applyFill="1" applyBorder="1"/>
    <xf numFmtId="43" fontId="2" fillId="0" borderId="0" xfId="1" applyFont="1" applyFill="1" applyAlignment="1"/>
    <xf numFmtId="43" fontId="2" fillId="0" borderId="0" xfId="1" applyFont="1" applyFill="1" applyBorder="1" applyAlignment="1">
      <alignment horizontal="left" indent="2"/>
    </xf>
    <xf numFmtId="43" fontId="2" fillId="0" borderId="0" xfId="1" applyFont="1" applyFill="1" applyBorder="1" applyAlignment="1">
      <alignment horizontal="left" indent="1"/>
    </xf>
    <xf numFmtId="43" fontId="6" fillId="0" borderId="4" xfId="1" applyFont="1" applyFill="1" applyBorder="1" applyAlignment="1">
      <alignment vertical="center"/>
    </xf>
    <xf numFmtId="39" fontId="12" fillId="0" borderId="0" xfId="0" applyFont="1" applyFill="1" applyBorder="1" applyAlignment="1" applyProtection="1">
      <alignment horizontal="left" indent="1"/>
    </xf>
    <xf numFmtId="0" fontId="2" fillId="0" borderId="0" xfId="0" applyNumberFormat="1" applyFont="1" applyFill="1" applyBorder="1" applyAlignment="1">
      <alignment horizontal="left" vertical="top" wrapText="1" indent="1"/>
    </xf>
    <xf numFmtId="164" fontId="10" fillId="0" borderId="0" xfId="0" applyNumberFormat="1" applyFont="1" applyFill="1" applyBorder="1" applyAlignment="1" applyProtection="1">
      <alignment horizontal="left" indent="1"/>
    </xf>
    <xf numFmtId="43" fontId="10" fillId="0" borderId="0" xfId="1" applyFont="1" applyFill="1" applyBorder="1" applyAlignment="1">
      <alignment horizontal="right"/>
    </xf>
    <xf numFmtId="43" fontId="10" fillId="0" borderId="1" xfId="1" applyFont="1" applyFill="1" applyBorder="1" applyAlignment="1">
      <alignment horizontal="right"/>
    </xf>
    <xf numFmtId="43" fontId="10" fillId="0" borderId="0" xfId="1" applyFont="1" applyFill="1" applyBorder="1"/>
    <xf numFmtId="43" fontId="10" fillId="0" borderId="1" xfId="1" applyFont="1" applyFill="1" applyBorder="1"/>
    <xf numFmtId="43" fontId="10" fillId="0" borderId="0" xfId="1" applyNumberFormat="1" applyFont="1" applyFill="1" applyBorder="1" applyAlignment="1">
      <alignment horizontal="right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 vertical="center" indent="1"/>
    </xf>
    <xf numFmtId="43" fontId="2" fillId="0" borderId="0" xfId="3" applyFont="1" applyFill="1" applyBorder="1" applyAlignment="1">
      <alignment horizontal="right"/>
    </xf>
    <xf numFmtId="43" fontId="2" fillId="0" borderId="0" xfId="3" applyFont="1" applyFill="1" applyBorder="1" applyAlignment="1"/>
    <xf numFmtId="43" fontId="10" fillId="0" borderId="0" xfId="3" applyFont="1" applyFill="1" applyBorder="1" applyAlignment="1"/>
    <xf numFmtId="0" fontId="2" fillId="0" borderId="0" xfId="1" applyNumberFormat="1" applyFont="1" applyFill="1" applyBorder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3" fontId="10" fillId="0" borderId="0" xfId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left" vertical="center" indent="1"/>
    </xf>
    <xf numFmtId="39" fontId="6" fillId="0" borderId="0" xfId="0" applyFont="1" applyFill="1" applyBorder="1" applyAlignment="1"/>
    <xf numFmtId="39" fontId="2" fillId="0" borderId="0" xfId="0" applyFont="1" applyFill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>
      <alignment horizontal="center"/>
    </xf>
    <xf numFmtId="43" fontId="2" fillId="0" borderId="4" xfId="1" applyFont="1" applyFill="1" applyBorder="1"/>
    <xf numFmtId="43" fontId="2" fillId="0" borderId="8" xfId="1" applyFont="1" applyFill="1" applyBorder="1"/>
    <xf numFmtId="0" fontId="2" fillId="0" borderId="0" xfId="0" applyNumberFormat="1" applyFont="1" applyFill="1" applyBorder="1" applyAlignment="1">
      <alignment horizontal="center" vertical="top"/>
    </xf>
    <xf numFmtId="39" fontId="2" fillId="0" borderId="0" xfId="0" applyFont="1" applyFill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39" fontId="2" fillId="0" borderId="0" xfId="0" applyFont="1" applyFill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39" fontId="2" fillId="0" borderId="0" xfId="0" applyFont="1" applyFill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/>
    </xf>
    <xf numFmtId="39" fontId="2" fillId="0" borderId="0" xfId="0" applyFont="1" applyFill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37" fontId="0" fillId="0" borderId="0" xfId="0" applyNumberFormat="1"/>
    <xf numFmtId="39" fontId="16" fillId="0" borderId="0" xfId="0" applyFont="1"/>
    <xf numFmtId="39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left"/>
    </xf>
    <xf numFmtId="39" fontId="16" fillId="0" borderId="12" xfId="0" applyFont="1" applyBorder="1" applyAlignment="1">
      <alignment horizontal="right"/>
    </xf>
    <xf numFmtId="39" fontId="0" fillId="0" borderId="12" xfId="0" applyBorder="1"/>
    <xf numFmtId="39" fontId="16" fillId="0" borderId="12" xfId="0" applyFont="1" applyBorder="1"/>
    <xf numFmtId="39" fontId="0" fillId="0" borderId="12" xfId="0" applyBorder="1" applyAlignment="1">
      <alignment vertical="center" wrapText="1"/>
    </xf>
    <xf numFmtId="1" fontId="0" fillId="0" borderId="12" xfId="0" applyNumberFormat="1" applyBorder="1" applyAlignment="1">
      <alignment horizontal="left" vertical="top" wrapText="1"/>
    </xf>
    <xf numFmtId="39" fontId="0" fillId="0" borderId="12" xfId="0" applyBorder="1" applyAlignment="1">
      <alignment wrapText="1"/>
    </xf>
    <xf numFmtId="1" fontId="0" fillId="0" borderId="12" xfId="0" applyNumberFormat="1" applyBorder="1" applyAlignment="1">
      <alignment wrapText="1"/>
    </xf>
    <xf numFmtId="37" fontId="0" fillId="0" borderId="12" xfId="0" applyNumberFormat="1" applyBorder="1" applyAlignment="1">
      <alignment wrapText="1"/>
    </xf>
    <xf numFmtId="39" fontId="17" fillId="0" borderId="12" xfId="0" applyFont="1" applyBorder="1" applyAlignment="1">
      <alignment horizontal="center"/>
    </xf>
    <xf numFmtId="39" fontId="16" fillId="0" borderId="12" xfId="0" applyFont="1" applyFill="1" applyBorder="1"/>
    <xf numFmtId="39" fontId="6" fillId="0" borderId="0" xfId="0" applyFont="1" applyFill="1"/>
    <xf numFmtId="43" fontId="2" fillId="0" borderId="12" xfId="1" applyFont="1" applyFill="1" applyBorder="1"/>
    <xf numFmtId="39" fontId="0" fillId="0" borderId="5" xfId="0" applyBorder="1"/>
    <xf numFmtId="39" fontId="16" fillId="0" borderId="5" xfId="0" applyFont="1" applyBorder="1"/>
    <xf numFmtId="0" fontId="2" fillId="0" borderId="0" xfId="1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39" fontId="2" fillId="0" borderId="0" xfId="0" applyFont="1" applyFill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Border="1" applyAlignment="1">
      <alignment horizontal="left" indent="1"/>
    </xf>
    <xf numFmtId="49" fontId="10" fillId="0" borderId="0" xfId="0" applyNumberFormat="1" applyFont="1" applyBorder="1" applyAlignment="1">
      <alignment horizontal="left" indent="3"/>
    </xf>
    <xf numFmtId="164" fontId="8" fillId="0" borderId="0" xfId="0" applyNumberFormat="1" applyFont="1" applyFill="1" applyBorder="1" applyAlignment="1" applyProtection="1"/>
    <xf numFmtId="39" fontId="6" fillId="0" borderId="0" xfId="0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left" indent="3"/>
    </xf>
    <xf numFmtId="49" fontId="8" fillId="0" borderId="0" xfId="0" applyNumberFormat="1" applyFont="1" applyFill="1" applyBorder="1" applyAlignment="1">
      <alignment vertical="center" wrapText="1"/>
    </xf>
    <xf numFmtId="2" fontId="2" fillId="0" borderId="0" xfId="0" quotePrefix="1" applyNumberFormat="1" applyFont="1" applyFill="1" applyBorder="1" applyAlignment="1"/>
    <xf numFmtId="39" fontId="1" fillId="0" borderId="0" xfId="0" applyFont="1"/>
    <xf numFmtId="43" fontId="2" fillId="0" borderId="1" xfId="1" applyFont="1" applyFill="1" applyBorder="1" applyAlignment="1">
      <alignment horizontal="right"/>
    </xf>
    <xf numFmtId="43" fontId="2" fillId="0" borderId="0" xfId="0" applyNumberFormat="1" applyFont="1" applyFill="1" applyBorder="1"/>
    <xf numFmtId="43" fontId="2" fillId="0" borderId="0" xfId="1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left" indent="4"/>
    </xf>
    <xf numFmtId="39" fontId="18" fillId="0" borderId="0" xfId="0" applyFont="1"/>
    <xf numFmtId="0" fontId="8" fillId="0" borderId="0" xfId="0" applyNumberFormat="1" applyFont="1" applyFill="1" applyBorder="1" applyAlignment="1">
      <alignment horizontal="left" vertical="top" indent="1"/>
    </xf>
    <xf numFmtId="39" fontId="2" fillId="0" borderId="0" xfId="0" applyFont="1" applyFill="1" applyAlignment="1">
      <alignment horizontal="right"/>
    </xf>
    <xf numFmtId="39" fontId="2" fillId="0" borderId="0" xfId="0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39" fontId="6" fillId="0" borderId="0" xfId="0" applyFont="1" applyFill="1" applyBorder="1" applyAlignment="1" applyProtection="1">
      <alignment horizontal="left" indent="2"/>
    </xf>
    <xf numFmtId="0" fontId="2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9" fontId="2" fillId="0" borderId="0" xfId="0" applyFont="1" applyFill="1" applyBorder="1" applyAlignment="1">
      <alignment horizontal="right"/>
    </xf>
    <xf numFmtId="39" fontId="4" fillId="0" borderId="0" xfId="0" applyFont="1" applyFill="1" applyBorder="1" applyAlignment="1" applyProtection="1"/>
    <xf numFmtId="39" fontId="9" fillId="0" borderId="0" xfId="0" applyFont="1" applyFill="1" applyBorder="1" applyAlignment="1" applyProtection="1"/>
    <xf numFmtId="39" fontId="5" fillId="0" borderId="0" xfId="0" quotePrefix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center"/>
    </xf>
    <xf numFmtId="39" fontId="2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indent="2"/>
    </xf>
    <xf numFmtId="49" fontId="2" fillId="0" borderId="0" xfId="0" applyNumberFormat="1" applyFont="1" applyFill="1" applyBorder="1" applyAlignment="1">
      <alignment horizontal="left" indent="1"/>
    </xf>
    <xf numFmtId="39" fontId="18" fillId="0" borderId="0" xfId="0" applyFont="1" applyAlignment="1"/>
    <xf numFmtId="39" fontId="0" fillId="0" borderId="0" xfId="0" applyAlignment="1"/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quotePrefix="1" applyNumberFormat="1" applyFont="1" applyFill="1" applyBorder="1" applyAlignment="1">
      <alignment horizontal="center" vertical="top"/>
    </xf>
    <xf numFmtId="0" fontId="2" fillId="0" borderId="0" xfId="1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39" fontId="6" fillId="0" borderId="0" xfId="0" applyFont="1" applyFill="1" applyBorder="1" applyAlignment="1" applyProtection="1">
      <alignment horizontal="left" vertical="center" wrapText="1" indent="2"/>
    </xf>
    <xf numFmtId="39" fontId="3" fillId="0" borderId="0" xfId="0" applyFont="1" applyFill="1" applyAlignment="1" applyProtection="1">
      <alignment horizontal="center"/>
    </xf>
    <xf numFmtId="39" fontId="1" fillId="0" borderId="0" xfId="0" applyFont="1" applyFill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 vertical="top"/>
    </xf>
    <xf numFmtId="39" fontId="2" fillId="0" borderId="0" xfId="0" applyFont="1" applyFill="1" applyAlignment="1">
      <alignment horizontal="center"/>
    </xf>
    <xf numFmtId="39" fontId="2" fillId="0" borderId="1" xfId="0" applyFont="1" applyFill="1" applyBorder="1" applyAlignment="1">
      <alignment horizontal="center" vertical="top"/>
    </xf>
    <xf numFmtId="39" fontId="2" fillId="0" borderId="4" xfId="0" applyFont="1" applyFill="1" applyBorder="1" applyAlignment="1">
      <alignment horizontal="center" vertical="center" wrapText="1"/>
    </xf>
    <xf numFmtId="39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39" fontId="6" fillId="0" borderId="0" xfId="0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horizontal="center"/>
    </xf>
    <xf numFmtId="39" fontId="6" fillId="0" borderId="0" xfId="0" applyFont="1" applyFill="1" applyBorder="1" applyAlignment="1" applyProtection="1">
      <alignment horizontal="left" wrapText="1" indent="2"/>
    </xf>
    <xf numFmtId="39" fontId="6" fillId="0" borderId="0" xfId="0" applyFont="1" applyFill="1" applyBorder="1" applyAlignment="1" applyProtection="1">
      <alignment horizontal="left" indent="2"/>
    </xf>
    <xf numFmtId="43" fontId="2" fillId="0" borderId="0" xfId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 vertical="top"/>
    </xf>
    <xf numFmtId="39" fontId="3" fillId="0" borderId="0" xfId="0" applyFont="1" applyFill="1" applyBorder="1" applyAlignment="1" applyProtection="1">
      <alignment horizontal="center"/>
    </xf>
    <xf numFmtId="39" fontId="1" fillId="0" borderId="0" xfId="0" applyFont="1" applyFill="1" applyBorder="1" applyAlignment="1">
      <alignment horizontal="center"/>
    </xf>
    <xf numFmtId="39" fontId="2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39" fontId="6" fillId="0" borderId="0" xfId="0" applyFont="1" applyFill="1" applyBorder="1" applyAlignment="1">
      <alignment horizontal="left" wrapText="1" indent="1"/>
    </xf>
    <xf numFmtId="14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top"/>
    </xf>
    <xf numFmtId="39" fontId="6" fillId="0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39" fontId="6" fillId="0" borderId="0" xfId="0" applyFont="1" applyFill="1" applyBorder="1" applyAlignment="1">
      <alignment horizontal="left" vertical="top" wrapText="1" indent="1"/>
    </xf>
    <xf numFmtId="0" fontId="2" fillId="0" borderId="0" xfId="0" applyNumberFormat="1" applyFont="1" applyFill="1" applyBorder="1" applyAlignment="1">
      <alignment horizontal="left" vertical="top" wrapText="1" indent="1"/>
    </xf>
    <xf numFmtId="39" fontId="17" fillId="0" borderId="12" xfId="0" applyFont="1" applyBorder="1" applyAlignment="1">
      <alignment horizontal="center"/>
    </xf>
    <xf numFmtId="39" fontId="0" fillId="0" borderId="6" xfId="0" applyBorder="1" applyAlignment="1">
      <alignment horizontal="center"/>
    </xf>
    <xf numFmtId="39" fontId="0" fillId="0" borderId="4" xfId="0" applyBorder="1" applyAlignment="1">
      <alignment horizontal="center"/>
    </xf>
    <xf numFmtId="39" fontId="0" fillId="0" borderId="7" xfId="0" applyBorder="1" applyAlignment="1">
      <alignment horizontal="center"/>
    </xf>
    <xf numFmtId="39" fontId="0" fillId="0" borderId="10" xfId="0" applyBorder="1" applyAlignment="1">
      <alignment horizontal="center"/>
    </xf>
    <xf numFmtId="39" fontId="0" fillId="0" borderId="1" xfId="0" applyBorder="1" applyAlignment="1">
      <alignment horizontal="center"/>
    </xf>
    <xf numFmtId="39" fontId="0" fillId="0" borderId="11" xfId="0" applyBorder="1" applyAlignment="1">
      <alignment horizontal="center"/>
    </xf>
    <xf numFmtId="39" fontId="0" fillId="0" borderId="13" xfId="0" applyBorder="1" applyAlignment="1">
      <alignment horizontal="center"/>
    </xf>
    <xf numFmtId="39" fontId="0" fillId="0" borderId="2" xfId="0" applyBorder="1" applyAlignment="1">
      <alignment horizontal="center"/>
    </xf>
    <xf numFmtId="39" fontId="0" fillId="0" borderId="9" xfId="0" applyBorder="1" applyAlignment="1">
      <alignment horizontal="center"/>
    </xf>
    <xf numFmtId="39" fontId="16" fillId="0" borderId="5" xfId="0" applyFont="1" applyBorder="1" applyAlignment="1">
      <alignment horizontal="center"/>
    </xf>
    <xf numFmtId="39" fontId="19" fillId="0" borderId="0" xfId="0" applyFont="1" applyBorder="1" applyAlignment="1"/>
    <xf numFmtId="39" fontId="20" fillId="0" borderId="0" xfId="0" applyFont="1"/>
    <xf numFmtId="39" fontId="21" fillId="0" borderId="0" xfId="0" applyFont="1" applyAlignment="1">
      <alignment horizontal="center"/>
    </xf>
    <xf numFmtId="39" fontId="22" fillId="0" borderId="0" xfId="0" applyFont="1" applyAlignment="1">
      <alignment horizontal="center"/>
    </xf>
    <xf numFmtId="39" fontId="21" fillId="0" borderId="0" xfId="0" applyFont="1" applyAlignment="1">
      <alignment horizontal="center"/>
    </xf>
    <xf numFmtId="39" fontId="21" fillId="0" borderId="0" xfId="0" applyFont="1" applyAlignment="1">
      <alignment horizontal="center" vertical="center"/>
    </xf>
    <xf numFmtId="39" fontId="23" fillId="0" borderId="0" xfId="0" applyFont="1" applyAlignment="1">
      <alignment horizontal="center"/>
    </xf>
    <xf numFmtId="39" fontId="23" fillId="0" borderId="0" xfId="0" applyFont="1" applyAlignment="1">
      <alignment horizontal="center" vertical="center"/>
    </xf>
    <xf numFmtId="39" fontId="24" fillId="0" borderId="14" xfId="0" applyFont="1" applyBorder="1" applyAlignment="1">
      <alignment horizontal="center" vertical="center" wrapText="1"/>
    </xf>
    <xf numFmtId="39" fontId="24" fillId="0" borderId="12" xfId="0" applyFont="1" applyBorder="1" applyAlignment="1">
      <alignment horizontal="center" wrapText="1"/>
    </xf>
    <xf numFmtId="39" fontId="24" fillId="0" borderId="12" xfId="0" applyFont="1" applyBorder="1" applyAlignment="1">
      <alignment horizontal="center"/>
    </xf>
    <xf numFmtId="39" fontId="24" fillId="0" borderId="15" xfId="0" applyFont="1" applyBorder="1" applyAlignment="1">
      <alignment horizontal="center" vertical="center" wrapText="1"/>
    </xf>
    <xf numFmtId="39" fontId="24" fillId="0" borderId="15" xfId="0" applyFont="1" applyBorder="1" applyAlignment="1">
      <alignment horizontal="center" vertical="center"/>
    </xf>
    <xf numFmtId="39" fontId="24" fillId="0" borderId="15" xfId="0" applyFont="1" applyBorder="1" applyAlignment="1">
      <alignment horizontal="center"/>
    </xf>
    <xf numFmtId="39" fontId="24" fillId="0" borderId="15" xfId="0" applyFont="1" applyBorder="1" applyAlignment="1">
      <alignment horizontal="center" vertical="center"/>
    </xf>
    <xf numFmtId="39" fontId="14" fillId="0" borderId="16" xfId="0" quotePrefix="1" applyFont="1" applyBorder="1" applyAlignment="1">
      <alignment horizontal="center" vertical="center" wrapText="1"/>
    </xf>
    <xf numFmtId="39" fontId="14" fillId="0" borderId="16" xfId="0" quotePrefix="1" applyFont="1" applyBorder="1" applyAlignment="1">
      <alignment horizontal="center" vertical="center"/>
    </xf>
    <xf numFmtId="39" fontId="14" fillId="0" borderId="16" xfId="0" quotePrefix="1" applyFont="1" applyBorder="1" applyAlignment="1">
      <alignment horizontal="center"/>
    </xf>
    <xf numFmtId="39" fontId="23" fillId="0" borderId="14" xfId="0" applyFont="1" applyBorder="1" applyAlignment="1">
      <alignment horizontal="center" vertical="center" wrapText="1"/>
    </xf>
    <xf numFmtId="39" fontId="23" fillId="0" borderId="14" xfId="0" applyFont="1" applyBorder="1" applyAlignment="1">
      <alignment horizontal="center" vertical="center"/>
    </xf>
    <xf numFmtId="39" fontId="23" fillId="0" borderId="14" xfId="0" applyFont="1" applyBorder="1" applyAlignment="1">
      <alignment horizontal="center"/>
    </xf>
    <xf numFmtId="39" fontId="25" fillId="0" borderId="15" xfId="0" applyFont="1" applyBorder="1"/>
    <xf numFmtId="39" fontId="26" fillId="0" borderId="15" xfId="0" applyFont="1" applyBorder="1"/>
    <xf numFmtId="43" fontId="25" fillId="0" borderId="15" xfId="1" applyFont="1" applyBorder="1"/>
    <xf numFmtId="43" fontId="27" fillId="0" borderId="15" xfId="1" applyFont="1" applyBorder="1"/>
    <xf numFmtId="43" fontId="26" fillId="0" borderId="15" xfId="1" applyFont="1" applyBorder="1"/>
    <xf numFmtId="39" fontId="26" fillId="0" borderId="0" xfId="0" applyFont="1"/>
    <xf numFmtId="39" fontId="25" fillId="0" borderId="15" xfId="0" applyFont="1" applyBorder="1" applyAlignment="1">
      <alignment horizontal="left" indent="2"/>
    </xf>
    <xf numFmtId="39" fontId="26" fillId="0" borderId="15" xfId="0" applyFont="1" applyBorder="1" applyAlignment="1">
      <alignment horizontal="left" indent="3"/>
    </xf>
    <xf numFmtId="39" fontId="26" fillId="0" borderId="15" xfId="0" applyFont="1" applyBorder="1" applyAlignment="1">
      <alignment horizontal="left" indent="4"/>
    </xf>
    <xf numFmtId="39" fontId="26" fillId="0" borderId="15" xfId="0" applyFont="1" applyBorder="1" applyAlignment="1">
      <alignment horizontal="center"/>
    </xf>
    <xf numFmtId="43" fontId="26" fillId="0" borderId="16" xfId="1" applyFont="1" applyBorder="1"/>
    <xf numFmtId="165" fontId="26" fillId="0" borderId="0" xfId="0" applyNumberFormat="1" applyFont="1"/>
    <xf numFmtId="39" fontId="28" fillId="0" borderId="15" xfId="0" applyFont="1" applyBorder="1" applyAlignment="1">
      <alignment horizontal="left" indent="5"/>
    </xf>
    <xf numFmtId="43" fontId="28" fillId="0" borderId="15" xfId="1" applyFont="1" applyBorder="1"/>
    <xf numFmtId="39" fontId="26" fillId="0" borderId="15" xfId="0" applyFont="1" applyFill="1" applyBorder="1"/>
    <xf numFmtId="39" fontId="26" fillId="0" borderId="15" xfId="0" applyFont="1" applyFill="1" applyBorder="1" applyAlignment="1">
      <alignment horizontal="center"/>
    </xf>
    <xf numFmtId="39" fontId="29" fillId="0" borderId="15" xfId="0" applyFont="1" applyFill="1" applyBorder="1"/>
    <xf numFmtId="39" fontId="26" fillId="0" borderId="0" xfId="0" applyFont="1" applyFill="1"/>
    <xf numFmtId="39" fontId="28" fillId="0" borderId="15" xfId="0" applyFont="1" applyBorder="1" applyAlignment="1">
      <alignment horizontal="left" indent="7"/>
    </xf>
    <xf numFmtId="39" fontId="26" fillId="0" borderId="16" xfId="0" applyFont="1" applyBorder="1" applyAlignment="1">
      <alignment horizontal="left" indent="7"/>
    </xf>
    <xf numFmtId="39" fontId="26" fillId="0" borderId="16" xfId="0" applyFont="1" applyBorder="1" applyAlignment="1">
      <alignment horizontal="center"/>
    </xf>
    <xf numFmtId="39" fontId="26" fillId="0" borderId="16" xfId="0" applyFont="1" applyBorder="1"/>
    <xf numFmtId="39" fontId="26" fillId="0" borderId="14" xfId="0" applyFont="1" applyBorder="1" applyAlignment="1">
      <alignment horizontal="left" indent="7"/>
    </xf>
    <xf numFmtId="39" fontId="26" fillId="0" borderId="14" xfId="0" applyFont="1" applyBorder="1" applyAlignment="1">
      <alignment horizontal="center"/>
    </xf>
    <xf numFmtId="39" fontId="26" fillId="0" borderId="14" xfId="0" applyFont="1" applyBorder="1"/>
    <xf numFmtId="43" fontId="26" fillId="0" borderId="14" xfId="1" applyFont="1" applyBorder="1"/>
    <xf numFmtId="39" fontId="26" fillId="0" borderId="15" xfId="0" applyFont="1" applyBorder="1" applyAlignment="1">
      <alignment horizontal="left" indent="7"/>
    </xf>
    <xf numFmtId="43" fontId="26" fillId="0" borderId="15" xfId="1" applyNumberFormat="1" applyFont="1" applyBorder="1"/>
    <xf numFmtId="39" fontId="25" fillId="0" borderId="15" xfId="0" applyFont="1" applyBorder="1" applyAlignment="1">
      <alignment horizontal="left" indent="3"/>
    </xf>
    <xf numFmtId="43" fontId="25" fillId="0" borderId="12" xfId="1" applyFont="1" applyBorder="1"/>
    <xf numFmtId="43" fontId="28" fillId="0" borderId="16" xfId="1" applyFont="1" applyBorder="1"/>
    <xf numFmtId="43" fontId="28" fillId="0" borderId="16" xfId="1" applyNumberFormat="1" applyFont="1" applyFill="1" applyBorder="1"/>
    <xf numFmtId="43" fontId="28" fillId="0" borderId="12" xfId="1" applyFont="1" applyBorder="1"/>
    <xf numFmtId="43" fontId="28" fillId="0" borderId="12" xfId="1" applyNumberFormat="1" applyFont="1" applyBorder="1"/>
    <xf numFmtId="43" fontId="26" fillId="0" borderId="14" xfId="1" applyFont="1" applyFill="1" applyBorder="1"/>
    <xf numFmtId="43" fontId="28" fillId="0" borderId="16" xfId="1" applyFont="1" applyFill="1" applyBorder="1"/>
    <xf numFmtId="39" fontId="26" fillId="0" borderId="15" xfId="0" applyFont="1" applyBorder="1" applyAlignment="1">
      <alignment horizontal="left" indent="8"/>
    </xf>
    <xf numFmtId="39" fontId="26" fillId="0" borderId="16" xfId="0" applyFont="1" applyBorder="1" applyAlignment="1">
      <alignment horizontal="left" indent="8"/>
    </xf>
    <xf numFmtId="39" fontId="26" fillId="0" borderId="15" xfId="0" quotePrefix="1" applyFont="1" applyBorder="1" applyAlignment="1">
      <alignment horizontal="left" indent="8"/>
    </xf>
    <xf numFmtId="43" fontId="26" fillId="0" borderId="15" xfId="1" applyFont="1" applyFill="1" applyBorder="1"/>
    <xf numFmtId="39" fontId="26" fillId="0" borderId="15" xfId="0" quotePrefix="1" applyFont="1" applyBorder="1" applyAlignment="1">
      <alignment horizontal="left" indent="7"/>
    </xf>
    <xf numFmtId="43" fontId="28" fillId="0" borderId="15" xfId="1" applyNumberFormat="1" applyFont="1" applyBorder="1"/>
    <xf numFmtId="43" fontId="25" fillId="0" borderId="12" xfId="1" applyFont="1" applyFill="1" applyBorder="1"/>
    <xf numFmtId="39" fontId="25" fillId="0" borderId="16" xfId="0" applyFont="1" applyBorder="1" applyAlignment="1">
      <alignment horizontal="left" indent="2"/>
    </xf>
    <xf numFmtId="39" fontId="25" fillId="0" borderId="14" xfId="0" applyFont="1" applyBorder="1" applyAlignment="1">
      <alignment horizontal="left" indent="2"/>
    </xf>
    <xf numFmtId="39" fontId="26" fillId="0" borderId="15" xfId="0" applyFont="1" applyBorder="1" applyAlignment="1">
      <alignment horizontal="left" indent="6"/>
    </xf>
    <xf numFmtId="39" fontId="28" fillId="0" borderId="15" xfId="0" applyFont="1" applyBorder="1" applyAlignment="1">
      <alignment horizontal="left" indent="4"/>
    </xf>
    <xf numFmtId="43" fontId="25" fillId="0" borderId="17" xfId="1" applyFont="1" applyBorder="1"/>
    <xf numFmtId="39" fontId="26" fillId="0" borderId="16" xfId="0" applyFont="1" applyBorder="1" applyAlignment="1">
      <alignment horizontal="left" indent="3"/>
    </xf>
    <xf numFmtId="39" fontId="26" fillId="0" borderId="14" xfId="0" applyFont="1" applyBorder="1" applyAlignment="1">
      <alignment horizontal="left" indent="3"/>
    </xf>
    <xf numFmtId="39" fontId="26" fillId="0" borderId="15" xfId="0" applyFont="1" applyFill="1" applyBorder="1" applyAlignment="1">
      <alignment horizontal="left" indent="3"/>
    </xf>
    <xf numFmtId="39" fontId="26" fillId="0" borderId="0" xfId="0" applyFont="1" applyBorder="1"/>
    <xf numFmtId="43" fontId="20" fillId="0" borderId="0" xfId="1" applyFont="1"/>
    <xf numFmtId="43" fontId="26" fillId="0" borderId="12" xfId="1" applyFont="1" applyBorder="1"/>
    <xf numFmtId="43" fontId="25" fillId="0" borderId="16" xfId="1" applyFont="1" applyBorder="1"/>
    <xf numFmtId="43" fontId="26" fillId="0" borderId="0" xfId="0" applyNumberFormat="1" applyFont="1"/>
    <xf numFmtId="43" fontId="30" fillId="0" borderId="15" xfId="1" applyFont="1" applyBorder="1"/>
    <xf numFmtId="39" fontId="26" fillId="2" borderId="15" xfId="0" applyFont="1" applyFill="1" applyBorder="1" applyAlignment="1">
      <alignment horizontal="left" indent="3"/>
    </xf>
    <xf numFmtId="39" fontId="26" fillId="0" borderId="16" xfId="0" applyFont="1" applyFill="1" applyBorder="1" applyAlignment="1">
      <alignment horizontal="left" indent="3"/>
    </xf>
    <xf numFmtId="39" fontId="26" fillId="0" borderId="16" xfId="0" applyFont="1" applyFill="1" applyBorder="1" applyAlignment="1">
      <alignment horizontal="center"/>
    </xf>
    <xf numFmtId="39" fontId="26" fillId="0" borderId="16" xfId="0" applyFont="1" applyFill="1" applyBorder="1"/>
    <xf numFmtId="43" fontId="26" fillId="0" borderId="16" xfId="1" applyFont="1" applyFill="1" applyBorder="1"/>
    <xf numFmtId="39" fontId="26" fillId="0" borderId="12" xfId="0" applyFont="1" applyFill="1" applyBorder="1" applyAlignment="1">
      <alignment horizontal="left" indent="3"/>
    </xf>
    <xf numFmtId="39" fontId="26" fillId="0" borderId="12" xfId="0" applyFont="1" applyFill="1" applyBorder="1" applyAlignment="1">
      <alignment horizontal="center"/>
    </xf>
    <xf numFmtId="39" fontId="26" fillId="0" borderId="12" xfId="0" applyFont="1" applyFill="1" applyBorder="1"/>
    <xf numFmtId="43" fontId="26" fillId="0" borderId="12" xfId="1" applyFont="1" applyFill="1" applyBorder="1"/>
    <xf numFmtId="39" fontId="25" fillId="0" borderId="14" xfId="0" applyFont="1" applyFill="1" applyBorder="1" applyAlignment="1">
      <alignment horizontal="left" indent="3"/>
    </xf>
    <xf numFmtId="39" fontId="26" fillId="0" borderId="14" xfId="0" applyFont="1" applyFill="1" applyBorder="1" applyAlignment="1">
      <alignment horizontal="center"/>
    </xf>
    <xf numFmtId="39" fontId="26" fillId="0" borderId="14" xfId="0" applyFont="1" applyFill="1" applyBorder="1"/>
    <xf numFmtId="39" fontId="26" fillId="0" borderId="15" xfId="0" applyFont="1" applyBorder="1" applyAlignment="1">
      <alignment horizontal="left" indent="5"/>
    </xf>
    <xf numFmtId="43" fontId="20" fillId="0" borderId="0" xfId="0" applyNumberFormat="1" applyFont="1"/>
    <xf numFmtId="165" fontId="20" fillId="0" borderId="0" xfId="0" applyNumberFormat="1" applyFont="1"/>
    <xf numFmtId="43" fontId="25" fillId="0" borderId="18" xfId="1" applyFont="1" applyBorder="1"/>
    <xf numFmtId="39" fontId="25" fillId="0" borderId="16" xfId="0" applyFont="1" applyBorder="1"/>
    <xf numFmtId="39" fontId="26" fillId="0" borderId="0" xfId="0" applyFont="1" applyAlignment="1">
      <alignment horizontal="left" indent="10"/>
    </xf>
    <xf numFmtId="39" fontId="31" fillId="0" borderId="0" xfId="0" applyFont="1" applyAlignment="1">
      <alignment horizontal="left" indent="4"/>
    </xf>
    <xf numFmtId="39" fontId="32" fillId="0" borderId="0" xfId="0" applyFont="1"/>
    <xf numFmtId="43" fontId="26" fillId="0" borderId="0" xfId="1" applyFont="1"/>
    <xf numFmtId="39" fontId="32" fillId="0" borderId="0" xfId="0" applyFont="1" applyAlignment="1">
      <alignment horizontal="left" indent="5"/>
    </xf>
    <xf numFmtId="39" fontId="6" fillId="0" borderId="0" xfId="0" applyFont="1" applyAlignment="1">
      <alignment horizontal="center" vertical="center"/>
    </xf>
    <xf numFmtId="39" fontId="6" fillId="0" borderId="0" xfId="0" applyFont="1" applyAlignment="1">
      <alignment vertical="center"/>
    </xf>
    <xf numFmtId="39" fontId="10" fillId="0" borderId="0" xfId="0" applyFont="1" applyAlignment="1">
      <alignment horizontal="center" vertical="center"/>
    </xf>
    <xf numFmtId="39" fontId="10" fillId="0" borderId="0" xfId="0" applyFont="1" applyAlignment="1">
      <alignment vertical="center"/>
    </xf>
    <xf numFmtId="39" fontId="10" fillId="0" borderId="0" xfId="0" applyFont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LVIE'S%20FILE/152GPSA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winkle/AB%202017/LEP%202017%20FINAL/LEP%202017%20-%201031%20ADMI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LBP%20Form%20No.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GPS"/>
      <sheetName val="STAT &amp; CONT. OBLIG."/>
      <sheetName val="1141"/>
      <sheetName val="1131"/>
      <sheetName val="1111"/>
      <sheetName val="1101"/>
      <sheetName val="1091"/>
      <sheetName val="1081"/>
      <sheetName val="1061"/>
      <sheetName val="1032"/>
      <sheetName val="1022"/>
      <sheetName val="1021"/>
      <sheetName val="1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1-LEP 2016"/>
    </sheetNames>
    <sheetDataSet>
      <sheetData sheetId="0" refreshError="1">
        <row r="184">
          <cell r="N184">
            <v>26443318.43</v>
          </cell>
        </row>
        <row r="193">
          <cell r="N193">
            <v>3170387.67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P Form No. 6"/>
    </sheetNames>
    <sheetDataSet>
      <sheetData sheetId="0" refreshError="1">
        <row r="26">
          <cell r="E26">
            <v>1465320894.1300001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4" Type="http://schemas.openxmlformats.org/officeDocument/2006/relationships/printerSettings" Target="../printerSettings/printerSettings8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Relationship Id="rId6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5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2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8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1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4" Type="http://schemas.openxmlformats.org/officeDocument/2006/relationships/printerSettings" Target="../printerSettings/printerSettings10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6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6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6" Type="http://schemas.openxmlformats.org/officeDocument/2006/relationships/printerSettings" Target="../printerSettings/printerSettings114.bin"/><Relationship Id="rId5" Type="http://schemas.openxmlformats.org/officeDocument/2006/relationships/printerSettings" Target="../printerSettings/printerSettings113.bin"/><Relationship Id="rId4" Type="http://schemas.openxmlformats.org/officeDocument/2006/relationships/printerSettings" Target="../printerSettings/printerSettings11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8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1.bin"/><Relationship Id="rId2" Type="http://schemas.openxmlformats.org/officeDocument/2006/relationships/printerSettings" Target="../printerSettings/printerSettings120.bin"/><Relationship Id="rId1" Type="http://schemas.openxmlformats.org/officeDocument/2006/relationships/printerSettings" Target="../printerSettings/printerSettings119.bin"/><Relationship Id="rId6" Type="http://schemas.openxmlformats.org/officeDocument/2006/relationships/printerSettings" Target="../printerSettings/printerSettings124.bin"/><Relationship Id="rId5" Type="http://schemas.openxmlformats.org/officeDocument/2006/relationships/printerSettings" Target="../printerSettings/printerSettings123.bin"/><Relationship Id="rId4" Type="http://schemas.openxmlformats.org/officeDocument/2006/relationships/printerSettings" Target="../printerSettings/printerSettings122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6.bin"/><Relationship Id="rId1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8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1.bin"/><Relationship Id="rId2" Type="http://schemas.openxmlformats.org/officeDocument/2006/relationships/printerSettings" Target="../printerSettings/printerSettings130.bin"/><Relationship Id="rId1" Type="http://schemas.openxmlformats.org/officeDocument/2006/relationships/printerSettings" Target="../printerSettings/printerSettings129.bin"/><Relationship Id="rId4" Type="http://schemas.openxmlformats.org/officeDocument/2006/relationships/printerSettings" Target="../printerSettings/printerSettings132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5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5" Type="http://schemas.openxmlformats.org/officeDocument/2006/relationships/printerSettings" Target="../printerSettings/printerSettings137.bin"/><Relationship Id="rId4" Type="http://schemas.openxmlformats.org/officeDocument/2006/relationships/printerSettings" Target="../printerSettings/printerSettings13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0.bin"/><Relationship Id="rId2" Type="http://schemas.openxmlformats.org/officeDocument/2006/relationships/printerSettings" Target="../printerSettings/printerSettings139.bin"/><Relationship Id="rId1" Type="http://schemas.openxmlformats.org/officeDocument/2006/relationships/printerSettings" Target="../printerSettings/printerSettings138.bin"/><Relationship Id="rId6" Type="http://schemas.openxmlformats.org/officeDocument/2006/relationships/printerSettings" Target="../printerSettings/printerSettings143.bin"/><Relationship Id="rId5" Type="http://schemas.openxmlformats.org/officeDocument/2006/relationships/printerSettings" Target="../printerSettings/printerSettings142.bin"/><Relationship Id="rId4" Type="http://schemas.openxmlformats.org/officeDocument/2006/relationships/printerSettings" Target="../printerSettings/printerSettings141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6.bin"/><Relationship Id="rId2" Type="http://schemas.openxmlformats.org/officeDocument/2006/relationships/printerSettings" Target="../printerSettings/printerSettings145.bin"/><Relationship Id="rId1" Type="http://schemas.openxmlformats.org/officeDocument/2006/relationships/printerSettings" Target="../printerSettings/printerSettings144.bin"/><Relationship Id="rId5" Type="http://schemas.openxmlformats.org/officeDocument/2006/relationships/printerSettings" Target="../printerSettings/printerSettings148.bin"/><Relationship Id="rId4" Type="http://schemas.openxmlformats.org/officeDocument/2006/relationships/printerSettings" Target="../printerSettings/printerSettings147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1.bin"/><Relationship Id="rId2" Type="http://schemas.openxmlformats.org/officeDocument/2006/relationships/printerSettings" Target="../printerSettings/printerSettings150.bin"/><Relationship Id="rId1" Type="http://schemas.openxmlformats.org/officeDocument/2006/relationships/printerSettings" Target="../printerSettings/printerSettings149.bin"/><Relationship Id="rId5" Type="http://schemas.openxmlformats.org/officeDocument/2006/relationships/printerSettings" Target="../printerSettings/printerSettings153.bin"/><Relationship Id="rId4" Type="http://schemas.openxmlformats.org/officeDocument/2006/relationships/printerSettings" Target="../printerSettings/printerSettings15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6.bin"/><Relationship Id="rId2" Type="http://schemas.openxmlformats.org/officeDocument/2006/relationships/printerSettings" Target="../printerSettings/printerSettings155.bin"/><Relationship Id="rId1" Type="http://schemas.openxmlformats.org/officeDocument/2006/relationships/printerSettings" Target="../printerSettings/printerSettings154.bin"/><Relationship Id="rId4" Type="http://schemas.openxmlformats.org/officeDocument/2006/relationships/printerSettings" Target="../printerSettings/printerSettings157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0.bin"/><Relationship Id="rId2" Type="http://schemas.openxmlformats.org/officeDocument/2006/relationships/printerSettings" Target="../printerSettings/printerSettings159.bin"/><Relationship Id="rId1" Type="http://schemas.openxmlformats.org/officeDocument/2006/relationships/printerSettings" Target="../printerSettings/printerSettings158.bin"/><Relationship Id="rId4" Type="http://schemas.openxmlformats.org/officeDocument/2006/relationships/printerSettings" Target="../printerSettings/printerSettings161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4.bin"/><Relationship Id="rId2" Type="http://schemas.openxmlformats.org/officeDocument/2006/relationships/printerSettings" Target="../printerSettings/printerSettings163.bin"/><Relationship Id="rId1" Type="http://schemas.openxmlformats.org/officeDocument/2006/relationships/printerSettings" Target="../printerSettings/printerSettings162.bin"/><Relationship Id="rId5" Type="http://schemas.openxmlformats.org/officeDocument/2006/relationships/printerSettings" Target="../printerSettings/printerSettings166.bin"/><Relationship Id="rId4" Type="http://schemas.openxmlformats.org/officeDocument/2006/relationships/printerSettings" Target="../printerSettings/printerSettings16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9.bin"/><Relationship Id="rId2" Type="http://schemas.openxmlformats.org/officeDocument/2006/relationships/printerSettings" Target="../printerSettings/printerSettings168.bin"/><Relationship Id="rId1" Type="http://schemas.openxmlformats.org/officeDocument/2006/relationships/printerSettings" Target="../printerSettings/printerSettings167.bin"/><Relationship Id="rId6" Type="http://schemas.openxmlformats.org/officeDocument/2006/relationships/printerSettings" Target="../printerSettings/printerSettings172.bin"/><Relationship Id="rId5" Type="http://schemas.openxmlformats.org/officeDocument/2006/relationships/printerSettings" Target="../printerSettings/printerSettings171.bin"/><Relationship Id="rId4" Type="http://schemas.openxmlformats.org/officeDocument/2006/relationships/printerSettings" Target="../printerSettings/printerSettings170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5.bin"/><Relationship Id="rId2" Type="http://schemas.openxmlformats.org/officeDocument/2006/relationships/printerSettings" Target="../printerSettings/printerSettings174.bin"/><Relationship Id="rId1" Type="http://schemas.openxmlformats.org/officeDocument/2006/relationships/printerSettings" Target="../printerSettings/printerSettings173.bin"/><Relationship Id="rId4" Type="http://schemas.openxmlformats.org/officeDocument/2006/relationships/printerSettings" Target="../printerSettings/printerSettings17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02"/>
  <sheetViews>
    <sheetView tabSelected="1" view="pageBreakPreview" zoomScaleSheetLayoutView="100" workbookViewId="0">
      <pane xSplit="1" ySplit="16" topLeftCell="B17" activePane="bottomRight" state="frozen"/>
      <selection pane="topRight" activeCell="B1" sqref="B1"/>
      <selection pane="bottomLeft" activeCell="A15" sqref="A15"/>
      <selection pane="bottomRight" activeCell="C8" sqref="C8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9" width="8.84375" style="1"/>
    <col min="20" max="20" width="24.23046875" style="1" customWidth="1"/>
    <col min="21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113</v>
      </c>
      <c r="H6" s="3"/>
      <c r="I6" s="3"/>
      <c r="R6" s="4" t="s">
        <v>1</v>
      </c>
    </row>
    <row r="7" spans="1:19" ht="15" customHeight="1" x14ac:dyDescent="0.3">
      <c r="A7" s="5" t="s">
        <v>118</v>
      </c>
      <c r="B7" s="2" t="s">
        <v>112</v>
      </c>
      <c r="C7" s="5" t="s">
        <v>114</v>
      </c>
    </row>
    <row r="8" spans="1:19" ht="15" customHeight="1" x14ac:dyDescent="0.3">
      <c r="A8" s="5" t="s">
        <v>119</v>
      </c>
      <c r="B8" s="2" t="s">
        <v>112</v>
      </c>
      <c r="C8" s="5" t="s">
        <v>115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38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7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39"/>
      <c r="L13" s="39" t="s">
        <v>319</v>
      </c>
      <c r="M13" s="39"/>
      <c r="N13" s="39" t="s">
        <v>319</v>
      </c>
      <c r="O13" s="39"/>
      <c r="P13" s="287"/>
      <c r="Q13" s="40"/>
      <c r="R13" s="39">
        <v>2022</v>
      </c>
    </row>
    <row r="14" spans="1:19" ht="15" customHeight="1" x14ac:dyDescent="0.25">
      <c r="A14" s="74"/>
      <c r="B14" s="74"/>
      <c r="C14" s="74"/>
      <c r="D14" s="9"/>
      <c r="E14" s="74"/>
      <c r="F14" s="74"/>
      <c r="G14" s="74"/>
      <c r="H14" s="74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87"/>
      <c r="Q14" s="40"/>
      <c r="R14" s="181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18" s="7" customFormat="1" ht="12.75" customHeight="1" x14ac:dyDescent="0.3">
      <c r="A17" s="62" t="s">
        <v>186</v>
      </c>
      <c r="B17" s="12"/>
      <c r="C17" s="12"/>
      <c r="J17" s="13"/>
      <c r="K17" s="13"/>
    </row>
    <row r="18" spans="1:18" s="7" customFormat="1" ht="15" customHeight="1" x14ac:dyDescent="0.25">
      <c r="A18" s="75" t="s">
        <v>6</v>
      </c>
      <c r="B18" s="99"/>
      <c r="C18" s="99"/>
      <c r="D18" s="100"/>
      <c r="E18" s="274" t="s">
        <v>324</v>
      </c>
      <c r="F18" s="274"/>
      <c r="G18" s="274"/>
      <c r="H18" s="274"/>
      <c r="I18" s="100"/>
      <c r="J18" s="34">
        <v>25500620.609999999</v>
      </c>
      <c r="K18" s="13"/>
      <c r="L18" s="34">
        <v>13039945.32</v>
      </c>
      <c r="M18" s="34"/>
      <c r="N18" s="34">
        <f>P18-L18</f>
        <v>21204789.600000001</v>
      </c>
      <c r="O18" s="34"/>
      <c r="P18" s="34">
        <v>34244734.920000002</v>
      </c>
      <c r="Q18" s="34"/>
      <c r="R18" s="77">
        <f>'1011 GPS'!R18+'1011 SS'!R18+'1011 ES'!R18</f>
        <v>53086128.369999997</v>
      </c>
    </row>
    <row r="19" spans="1:18" s="7" customFormat="1" ht="15" customHeight="1" x14ac:dyDescent="0.25">
      <c r="A19" s="117" t="s">
        <v>9</v>
      </c>
      <c r="B19" s="118"/>
      <c r="C19" s="118"/>
      <c r="E19" s="288" t="s">
        <v>323</v>
      </c>
      <c r="F19" s="288"/>
      <c r="G19" s="288"/>
      <c r="H19" s="288"/>
      <c r="J19" s="34">
        <v>102174316.25</v>
      </c>
      <c r="K19" s="35"/>
      <c r="L19" s="34">
        <v>37699295.630000003</v>
      </c>
      <c r="M19" s="34"/>
      <c r="N19" s="34">
        <f t="shared" ref="N19:N36" si="0">P19-L19</f>
        <v>87766350.24000001</v>
      </c>
      <c r="O19" s="34"/>
      <c r="P19" s="34">
        <v>125465645.87</v>
      </c>
      <c r="Q19" s="34"/>
      <c r="R19" s="77">
        <f>'1011 GPS'!R19+'1011 SS'!R19+'1011 ES'!R19</f>
        <v>179330160</v>
      </c>
    </row>
    <row r="20" spans="1:18" s="7" customFormat="1" ht="15" customHeight="1" x14ac:dyDescent="0.25">
      <c r="A20" s="75" t="s">
        <v>11</v>
      </c>
      <c r="B20" s="99"/>
      <c r="C20" s="99"/>
      <c r="D20" s="100"/>
      <c r="E20" s="274" t="s">
        <v>325</v>
      </c>
      <c r="F20" s="274"/>
      <c r="G20" s="274"/>
      <c r="H20" s="274"/>
      <c r="J20" s="34">
        <v>16580829.58</v>
      </c>
      <c r="K20" s="13"/>
      <c r="L20" s="34">
        <v>6650502.8700000001</v>
      </c>
      <c r="M20" s="34"/>
      <c r="N20" s="34">
        <f t="shared" si="0"/>
        <v>13709497.129999999</v>
      </c>
      <c r="O20" s="34"/>
      <c r="P20" s="34">
        <v>20360000</v>
      </c>
      <c r="Q20" s="34"/>
      <c r="R20" s="77">
        <f>'1011 GPS'!R20+'1011 SS'!R20+'1011 ES'!R20</f>
        <v>28728000</v>
      </c>
    </row>
    <row r="21" spans="1:18" s="7" customFormat="1" ht="15" customHeight="1" x14ac:dyDescent="0.25">
      <c r="A21" s="75" t="s">
        <v>13</v>
      </c>
      <c r="B21" s="99"/>
      <c r="C21" s="99"/>
      <c r="D21" s="100"/>
      <c r="E21" s="274" t="s">
        <v>326</v>
      </c>
      <c r="F21" s="274"/>
      <c r="G21" s="274"/>
      <c r="H21" s="274"/>
      <c r="J21" s="34">
        <v>88000</v>
      </c>
      <c r="K21" s="13"/>
      <c r="L21" s="34">
        <v>66000</v>
      </c>
      <c r="M21" s="34"/>
      <c r="N21" s="34">
        <f t="shared" si="0"/>
        <v>66000</v>
      </c>
      <c r="O21" s="34"/>
      <c r="P21" s="34">
        <v>132000</v>
      </c>
      <c r="Q21" s="34"/>
      <c r="R21" s="77">
        <f>'1011 GPS'!R21+'1011 SS'!R21+'1011 ES'!R21</f>
        <v>132000</v>
      </c>
    </row>
    <row r="22" spans="1:18" s="7" customFormat="1" ht="12.75" hidden="1" customHeight="1" x14ac:dyDescent="0.25">
      <c r="A22" s="75" t="s">
        <v>14</v>
      </c>
      <c r="B22" s="99"/>
      <c r="C22" s="99"/>
      <c r="D22" s="100"/>
      <c r="E22" s="274" t="s">
        <v>327</v>
      </c>
      <c r="F22" s="274"/>
      <c r="G22" s="274"/>
      <c r="H22" s="274"/>
      <c r="J22" s="34">
        <v>0</v>
      </c>
      <c r="K22" s="13"/>
      <c r="L22" s="34">
        <v>0</v>
      </c>
      <c r="M22" s="34"/>
      <c r="N22" s="34">
        <f t="shared" si="0"/>
        <v>0</v>
      </c>
      <c r="O22" s="34"/>
      <c r="P22" s="34">
        <v>0</v>
      </c>
      <c r="Q22" s="34"/>
      <c r="R22" s="77">
        <f>'1011 GPS'!R22+'1011 SS'!R22+'1011 ES'!R22</f>
        <v>0</v>
      </c>
    </row>
    <row r="23" spans="1:18" s="7" customFormat="1" ht="12.75" customHeight="1" x14ac:dyDescent="0.25">
      <c r="A23" s="75" t="s">
        <v>16</v>
      </c>
      <c r="B23" s="99"/>
      <c r="C23" s="99"/>
      <c r="D23" s="100"/>
      <c r="E23" s="274" t="s">
        <v>328</v>
      </c>
      <c r="F23" s="274"/>
      <c r="G23" s="274"/>
      <c r="H23" s="274"/>
      <c r="J23" s="34">
        <v>258000</v>
      </c>
      <c r="K23" s="13"/>
      <c r="L23" s="34">
        <v>330000</v>
      </c>
      <c r="M23" s="34"/>
      <c r="N23" s="34">
        <f t="shared" si="0"/>
        <v>204000</v>
      </c>
      <c r="O23" s="34"/>
      <c r="P23" s="34">
        <v>534000</v>
      </c>
      <c r="Q23" s="34"/>
      <c r="R23" s="77">
        <f>'1011 GPS'!R23+'1011 SS'!R23+'1011 ES'!R23</f>
        <v>690000</v>
      </c>
    </row>
    <row r="24" spans="1:18" s="7" customFormat="1" ht="12.75" hidden="1" customHeight="1" x14ac:dyDescent="0.25">
      <c r="A24" s="75" t="s">
        <v>140</v>
      </c>
      <c r="B24" s="99"/>
      <c r="C24" s="99"/>
      <c r="D24" s="100"/>
      <c r="E24" s="100">
        <v>5</v>
      </c>
      <c r="F24" s="101" t="s">
        <v>7</v>
      </c>
      <c r="G24" s="100" t="s">
        <v>12</v>
      </c>
      <c r="H24" s="100" t="s">
        <v>63</v>
      </c>
      <c r="J24" s="34"/>
      <c r="K24" s="13"/>
      <c r="L24" s="34"/>
      <c r="M24" s="34"/>
      <c r="N24" s="34"/>
      <c r="O24" s="34"/>
      <c r="P24" s="34"/>
      <c r="Q24" s="34"/>
    </row>
    <row r="25" spans="1:18" s="7" customFormat="1" ht="15" customHeight="1" x14ac:dyDescent="0.25">
      <c r="A25" s="75" t="s">
        <v>18</v>
      </c>
      <c r="B25" s="99"/>
      <c r="C25" s="99"/>
      <c r="D25" s="100"/>
      <c r="E25" s="274" t="s">
        <v>329</v>
      </c>
      <c r="F25" s="274"/>
      <c r="G25" s="274"/>
      <c r="H25" s="274"/>
      <c r="J25" s="34"/>
      <c r="K25" s="13"/>
      <c r="L25" s="34"/>
      <c r="M25" s="34"/>
      <c r="N25" s="34">
        <f t="shared" si="0"/>
        <v>86625</v>
      </c>
      <c r="O25" s="34"/>
      <c r="P25" s="34">
        <v>86625</v>
      </c>
      <c r="Q25" s="34"/>
      <c r="R25" s="77">
        <f>'1011 GPS'!R24+'1011 SS'!R24+'1011 ES'!R24</f>
        <v>86625</v>
      </c>
    </row>
    <row r="26" spans="1:18" s="7" customFormat="1" ht="12.75" hidden="1" customHeight="1" x14ac:dyDescent="0.25">
      <c r="A26" s="75" t="s">
        <v>22</v>
      </c>
      <c r="B26" s="99"/>
      <c r="C26" s="99"/>
      <c r="D26" s="100"/>
      <c r="E26" s="274" t="s">
        <v>330</v>
      </c>
      <c r="F26" s="274"/>
      <c r="G26" s="274"/>
      <c r="H26" s="274"/>
      <c r="J26" s="34">
        <v>688500</v>
      </c>
      <c r="K26" s="13"/>
      <c r="L26" s="34"/>
      <c r="M26" s="34"/>
      <c r="N26" s="34">
        <f t="shared" ref="N26" si="1">P26-L26</f>
        <v>0</v>
      </c>
      <c r="O26" s="34"/>
      <c r="P26" s="34">
        <v>0</v>
      </c>
      <c r="Q26" s="34"/>
      <c r="R26" s="77">
        <f>'1011 GPS'!R26+'1011 SS'!R26+'1011 ES'!R26</f>
        <v>0</v>
      </c>
    </row>
    <row r="27" spans="1:18" s="7" customFormat="1" ht="15" customHeight="1" x14ac:dyDescent="0.25">
      <c r="A27" s="75" t="s">
        <v>23</v>
      </c>
      <c r="B27" s="99"/>
      <c r="C27" s="99"/>
      <c r="D27" s="100"/>
      <c r="E27" s="274" t="s">
        <v>331</v>
      </c>
      <c r="F27" s="274"/>
      <c r="G27" s="274"/>
      <c r="H27" s="274"/>
      <c r="J27" s="34">
        <v>487373.21</v>
      </c>
      <c r="K27" s="34"/>
      <c r="L27" s="34">
        <v>166626.35</v>
      </c>
      <c r="M27" s="34"/>
      <c r="N27" s="34">
        <f t="shared" si="0"/>
        <v>4833373.6500000004</v>
      </c>
      <c r="O27" s="34"/>
      <c r="P27" s="34">
        <v>5000000</v>
      </c>
      <c r="Q27" s="34"/>
      <c r="R27" s="77">
        <f>'1011 GPS'!R27+'1011 SS'!R27+'1011 ES'!R27</f>
        <v>5000000</v>
      </c>
    </row>
    <row r="28" spans="1:18" s="7" customFormat="1" ht="15" customHeight="1" x14ac:dyDescent="0.25">
      <c r="A28" s="75" t="s">
        <v>26</v>
      </c>
      <c r="B28" s="99"/>
      <c r="C28" s="99"/>
      <c r="D28" s="100"/>
      <c r="E28" s="274" t="s">
        <v>332</v>
      </c>
      <c r="F28" s="274"/>
      <c r="G28" s="274"/>
      <c r="H28" s="274"/>
      <c r="J28" s="34">
        <v>10685498.65</v>
      </c>
      <c r="K28" s="34"/>
      <c r="L28" s="34"/>
      <c r="M28" s="34"/>
      <c r="N28" s="34">
        <f>P28-L28</f>
        <v>13495839</v>
      </c>
      <c r="O28" s="34"/>
      <c r="P28" s="34">
        <v>13495839</v>
      </c>
      <c r="Q28" s="34"/>
      <c r="R28" s="77">
        <f>'1011 GPS'!R28+'1011 SS'!R28+'1011 ES'!R28</f>
        <v>19670595</v>
      </c>
    </row>
    <row r="29" spans="1:18" s="7" customFormat="1" ht="15" customHeight="1" x14ac:dyDescent="0.25">
      <c r="A29" s="75" t="s">
        <v>25</v>
      </c>
      <c r="B29" s="99"/>
      <c r="C29" s="99"/>
      <c r="D29" s="100"/>
      <c r="E29" s="275" t="s">
        <v>333</v>
      </c>
      <c r="F29" s="275"/>
      <c r="G29" s="275"/>
      <c r="H29" s="275"/>
      <c r="J29" s="34">
        <v>3573750</v>
      </c>
      <c r="K29" s="34"/>
      <c r="L29" s="34"/>
      <c r="M29" s="34"/>
      <c r="N29" s="34">
        <f t="shared" si="0"/>
        <v>4270000</v>
      </c>
      <c r="O29" s="34"/>
      <c r="P29" s="34">
        <v>4270000</v>
      </c>
      <c r="Q29" s="34"/>
      <c r="R29" s="77">
        <f>'1011 GPS'!R29+'1011 SS'!R29+'1011 ES'!R29</f>
        <v>5985000</v>
      </c>
    </row>
    <row r="30" spans="1:18" s="7" customFormat="1" ht="15" customHeight="1" x14ac:dyDescent="0.25">
      <c r="A30" s="75" t="s">
        <v>139</v>
      </c>
      <c r="B30" s="99"/>
      <c r="C30" s="99"/>
      <c r="D30" s="100"/>
      <c r="E30" s="274" t="s">
        <v>334</v>
      </c>
      <c r="F30" s="274"/>
      <c r="G30" s="274"/>
      <c r="H30" s="274"/>
      <c r="J30" s="34">
        <v>9900470</v>
      </c>
      <c r="K30" s="13"/>
      <c r="L30" s="34">
        <v>8671581</v>
      </c>
      <c r="M30" s="34"/>
      <c r="N30" s="34">
        <f>P30-L30</f>
        <v>4824258</v>
      </c>
      <c r="O30" s="34"/>
      <c r="P30" s="34">
        <v>13495839</v>
      </c>
      <c r="Q30" s="34"/>
      <c r="R30" s="77">
        <f>'1011 GPS'!R30+'1011 SS'!R30+'1011 ES'!R30</f>
        <v>19670595</v>
      </c>
    </row>
    <row r="31" spans="1:18" s="7" customFormat="1" ht="15" customHeight="1" x14ac:dyDescent="0.25">
      <c r="A31" s="75" t="s">
        <v>249</v>
      </c>
      <c r="B31" s="99"/>
      <c r="C31" s="99"/>
      <c r="D31" s="100"/>
      <c r="E31" s="274" t="s">
        <v>335</v>
      </c>
      <c r="F31" s="274"/>
      <c r="G31" s="274"/>
      <c r="H31" s="274"/>
      <c r="J31" s="34">
        <v>14873791.890000001</v>
      </c>
      <c r="K31" s="34"/>
      <c r="L31" s="34">
        <v>6446644.3499999996</v>
      </c>
      <c r="M31" s="34"/>
      <c r="N31" s="34">
        <f t="shared" si="0"/>
        <v>12782398.529999999</v>
      </c>
      <c r="O31" s="34"/>
      <c r="P31" s="34">
        <v>19229042.879999999</v>
      </c>
      <c r="Q31" s="34"/>
      <c r="R31" s="77">
        <f>'1011 GPS'!R31+'1011 SS'!R31+'1011 ES'!R31</f>
        <v>27893656.800000001</v>
      </c>
    </row>
    <row r="32" spans="1:18" s="7" customFormat="1" ht="15" customHeight="1" x14ac:dyDescent="0.25">
      <c r="A32" s="75" t="s">
        <v>29</v>
      </c>
      <c r="B32" s="99"/>
      <c r="C32" s="99"/>
      <c r="D32" s="100"/>
      <c r="E32" s="274" t="s">
        <v>336</v>
      </c>
      <c r="F32" s="274"/>
      <c r="G32" s="274"/>
      <c r="H32" s="274"/>
      <c r="J32" s="34">
        <v>825800</v>
      </c>
      <c r="K32" s="34"/>
      <c r="L32" s="34">
        <v>357800</v>
      </c>
      <c r="M32" s="34"/>
      <c r="N32" s="34">
        <f t="shared" si="0"/>
        <v>660200</v>
      </c>
      <c r="O32" s="34"/>
      <c r="P32" s="34">
        <v>1018000</v>
      </c>
      <c r="Q32" s="34"/>
      <c r="R32" s="77">
        <f>'1011 GPS'!R32+'1011 SS'!R32+'1011 ES'!R32</f>
        <v>1436400</v>
      </c>
    </row>
    <row r="33" spans="1:18" s="7" customFormat="1" ht="15" customHeight="1" x14ac:dyDescent="0.25">
      <c r="A33" s="75" t="s">
        <v>30</v>
      </c>
      <c r="B33" s="99"/>
      <c r="C33" s="99"/>
      <c r="D33" s="100"/>
      <c r="E33" s="274" t="s">
        <v>337</v>
      </c>
      <c r="F33" s="274"/>
      <c r="G33" s="274"/>
      <c r="H33" s="274"/>
      <c r="J33" s="34">
        <v>1882083.08</v>
      </c>
      <c r="K33" s="34"/>
      <c r="L33" s="34">
        <v>813060.74</v>
      </c>
      <c r="M33" s="34"/>
      <c r="N33" s="34">
        <f t="shared" si="0"/>
        <v>1960752.3299999998</v>
      </c>
      <c r="O33" s="34"/>
      <c r="P33" s="34">
        <v>2773813.07</v>
      </c>
      <c r="Q33" s="34"/>
      <c r="R33" s="77">
        <f>'1011 GPS'!R33+'1011 SS'!R33+'1011 ES'!R33</f>
        <v>4630997.9999999991</v>
      </c>
    </row>
    <row r="34" spans="1:18" s="7" customFormat="1" ht="15" customHeight="1" x14ac:dyDescent="0.25">
      <c r="A34" s="75" t="s">
        <v>31</v>
      </c>
      <c r="B34" s="99"/>
      <c r="C34" s="99"/>
      <c r="D34" s="100"/>
      <c r="E34" s="274" t="s">
        <v>338</v>
      </c>
      <c r="F34" s="274"/>
      <c r="G34" s="274"/>
      <c r="H34" s="274"/>
      <c r="J34" s="34">
        <v>824678.86</v>
      </c>
      <c r="K34" s="34"/>
      <c r="L34" s="34">
        <v>357156.52</v>
      </c>
      <c r="M34" s="34"/>
      <c r="N34" s="34">
        <f t="shared" si="0"/>
        <v>660843.48</v>
      </c>
      <c r="O34" s="34"/>
      <c r="P34" s="34">
        <v>1018000</v>
      </c>
      <c r="Q34" s="34"/>
      <c r="R34" s="77">
        <f>'1011 GPS'!R34+'1011 SS'!R34+'1011 ES'!R34</f>
        <v>1436400</v>
      </c>
    </row>
    <row r="35" spans="1:18" s="7" customFormat="1" ht="15" customHeight="1" x14ac:dyDescent="0.25">
      <c r="A35" s="75" t="s">
        <v>32</v>
      </c>
      <c r="B35" s="99"/>
      <c r="C35" s="99"/>
      <c r="D35" s="100"/>
      <c r="E35" s="274" t="s">
        <v>339</v>
      </c>
      <c r="F35" s="274"/>
      <c r="G35" s="274"/>
      <c r="H35" s="274"/>
      <c r="J35" s="34">
        <v>3757745.44</v>
      </c>
      <c r="K35" s="34"/>
      <c r="L35" s="34">
        <v>80345.850000000006</v>
      </c>
      <c r="M35" s="34"/>
      <c r="N35" s="34">
        <f t="shared" si="0"/>
        <v>2197969.6</v>
      </c>
      <c r="O35" s="34"/>
      <c r="P35" s="34">
        <v>2278315.4500000002</v>
      </c>
      <c r="Q35" s="34"/>
      <c r="R35" s="77">
        <f>'1011 GPS'!R35+'1011 SS'!R35+'1011 ES'!R35</f>
        <v>3009390.2800000003</v>
      </c>
    </row>
    <row r="36" spans="1:18" s="7" customFormat="1" ht="15" customHeight="1" x14ac:dyDescent="0.25">
      <c r="A36" s="75" t="s">
        <v>34</v>
      </c>
      <c r="B36" s="99"/>
      <c r="C36" s="99"/>
      <c r="D36" s="100"/>
      <c r="E36" s="274" t="s">
        <v>340</v>
      </c>
      <c r="F36" s="274"/>
      <c r="G36" s="274"/>
      <c r="H36" s="274"/>
      <c r="J36" s="34">
        <v>3733000</v>
      </c>
      <c r="K36" s="34"/>
      <c r="L36" s="34">
        <v>20000</v>
      </c>
      <c r="M36" s="34"/>
      <c r="N36" s="34">
        <f t="shared" si="0"/>
        <v>4320000</v>
      </c>
      <c r="O36" s="34"/>
      <c r="P36" s="34">
        <v>4340000</v>
      </c>
      <c r="Q36" s="34"/>
      <c r="R36" s="77">
        <f>'1011 GPS'!R36+'1011 SS'!R36+'1011 ES'!R36</f>
        <v>5985000</v>
      </c>
    </row>
    <row r="37" spans="1:18" s="7" customFormat="1" ht="19" customHeight="1" x14ac:dyDescent="0.25">
      <c r="A37" s="90" t="s">
        <v>35</v>
      </c>
      <c r="B37" s="24"/>
      <c r="C37" s="24"/>
      <c r="J37" s="138">
        <f>SUM(J18:J36)</f>
        <v>195834457.57000002</v>
      </c>
      <c r="K37" s="139"/>
      <c r="L37" s="138">
        <f>SUM(L18:L36)</f>
        <v>74698958.62999998</v>
      </c>
      <c r="M37" s="34"/>
      <c r="N37" s="138">
        <f>SUM(N18:N36)</f>
        <v>173042896.56</v>
      </c>
      <c r="O37" s="34"/>
      <c r="P37" s="138">
        <f>SUM(P18:P36)</f>
        <v>247741855.19</v>
      </c>
      <c r="Q37" s="34"/>
      <c r="R37" s="138">
        <f>SUM(R18:R36)</f>
        <v>356770948.44999999</v>
      </c>
    </row>
    <row r="38" spans="1:18" s="7" customFormat="1" ht="6" customHeight="1" x14ac:dyDescent="0.25">
      <c r="A38" s="17"/>
      <c r="B38" s="17"/>
      <c r="C38" s="17"/>
      <c r="J38" s="139"/>
      <c r="K38" s="139"/>
      <c r="L38" s="34"/>
      <c r="M38" s="34"/>
      <c r="N38" s="34"/>
      <c r="O38" s="34"/>
      <c r="P38" s="34"/>
      <c r="Q38" s="34"/>
      <c r="R38" s="34"/>
    </row>
    <row r="39" spans="1:18" s="7" customFormat="1" ht="12.75" customHeight="1" x14ac:dyDescent="0.3">
      <c r="A39" s="62" t="s">
        <v>187</v>
      </c>
      <c r="B39" s="12"/>
      <c r="C39" s="12"/>
      <c r="J39" s="34"/>
      <c r="K39" s="34"/>
      <c r="L39" s="34"/>
      <c r="M39" s="34"/>
      <c r="N39" s="34"/>
      <c r="O39" s="34"/>
      <c r="P39" s="34"/>
      <c r="Q39" s="34"/>
      <c r="R39" s="34"/>
    </row>
    <row r="40" spans="1:18" s="7" customFormat="1" ht="15" customHeight="1" x14ac:dyDescent="0.25">
      <c r="A40" s="75" t="s">
        <v>36</v>
      </c>
      <c r="B40" s="99"/>
      <c r="C40" s="99"/>
      <c r="D40" s="100"/>
      <c r="E40" s="274" t="s">
        <v>341</v>
      </c>
      <c r="F40" s="274"/>
      <c r="G40" s="274"/>
      <c r="H40" s="274"/>
      <c r="J40" s="34"/>
      <c r="K40" s="34"/>
      <c r="L40" s="34">
        <v>518400</v>
      </c>
      <c r="M40" s="34"/>
      <c r="N40" s="34">
        <f t="shared" ref="N40:N72" si="2">P40-L40</f>
        <v>1961800</v>
      </c>
      <c r="O40" s="34"/>
      <c r="P40" s="34">
        <v>2480200</v>
      </c>
      <c r="Q40" s="34"/>
      <c r="R40" s="34">
        <f>'1011 GPS'!R40+'1011 SS'!R40+'1011 ES'!R40</f>
        <v>2128600</v>
      </c>
    </row>
    <row r="41" spans="1:18" s="7" customFormat="1" ht="15" customHeight="1" x14ac:dyDescent="0.25">
      <c r="A41" s="75" t="s">
        <v>37</v>
      </c>
      <c r="B41" s="99"/>
      <c r="C41" s="99"/>
      <c r="E41" s="274" t="s">
        <v>342</v>
      </c>
      <c r="F41" s="274"/>
      <c r="G41" s="274"/>
      <c r="H41" s="274"/>
      <c r="J41" s="34"/>
      <c r="K41" s="34"/>
      <c r="L41" s="34"/>
      <c r="M41" s="34"/>
      <c r="N41" s="34">
        <f t="shared" si="2"/>
        <v>1000000</v>
      </c>
      <c r="O41" s="34"/>
      <c r="P41" s="34">
        <v>1000000</v>
      </c>
      <c r="Q41" s="34"/>
      <c r="R41" s="34">
        <f>'1011 GPS'!R41+'1011 SS'!R41+'1011 ES'!R41</f>
        <v>1000000</v>
      </c>
    </row>
    <row r="42" spans="1:18" s="7" customFormat="1" ht="15" customHeight="1" x14ac:dyDescent="0.25">
      <c r="A42" s="75" t="s">
        <v>38</v>
      </c>
      <c r="B42" s="99"/>
      <c r="C42" s="99"/>
      <c r="E42" s="274" t="s">
        <v>343</v>
      </c>
      <c r="F42" s="274"/>
      <c r="G42" s="274"/>
      <c r="H42" s="274"/>
      <c r="J42" s="34"/>
      <c r="K42" s="34"/>
      <c r="L42" s="34"/>
      <c r="M42" s="34"/>
      <c r="N42" s="34">
        <f t="shared" si="2"/>
        <v>2900000</v>
      </c>
      <c r="O42" s="34"/>
      <c r="P42" s="34">
        <v>2900000</v>
      </c>
      <c r="Q42" s="34"/>
      <c r="R42" s="34">
        <f>'1011 GPS'!R42+'1011 SS'!R42+'1011 ES'!R42</f>
        <v>1930000</v>
      </c>
    </row>
    <row r="43" spans="1:18" s="7" customFormat="1" ht="15" customHeight="1" x14ac:dyDescent="0.25">
      <c r="A43" s="75" t="s">
        <v>141</v>
      </c>
      <c r="B43" s="99"/>
      <c r="C43" s="99"/>
      <c r="D43" s="100"/>
      <c r="E43" s="274" t="s">
        <v>344</v>
      </c>
      <c r="F43" s="274"/>
      <c r="G43" s="274"/>
      <c r="H43" s="274"/>
      <c r="J43" s="34">
        <v>14869500</v>
      </c>
      <c r="K43" s="34"/>
      <c r="L43" s="34"/>
      <c r="M43" s="34"/>
      <c r="N43" s="34">
        <f t="shared" si="2"/>
        <v>33000000</v>
      </c>
      <c r="O43" s="34"/>
      <c r="P43" s="34">
        <v>33000000</v>
      </c>
      <c r="Q43" s="34"/>
      <c r="R43" s="34">
        <f>'1011 GPS'!R43+'1011 SS'!R43+'1011 ES'!R43</f>
        <v>52500000</v>
      </c>
    </row>
    <row r="44" spans="1:18" s="7" customFormat="1" ht="15" customHeight="1" x14ac:dyDescent="0.25">
      <c r="A44" s="75" t="s">
        <v>39</v>
      </c>
      <c r="B44" s="99"/>
      <c r="C44" s="99"/>
      <c r="D44" s="100"/>
      <c r="E44" s="274" t="s">
        <v>345</v>
      </c>
      <c r="F44" s="274"/>
      <c r="G44" s="274"/>
      <c r="H44" s="274"/>
      <c r="J44" s="34">
        <v>906746</v>
      </c>
      <c r="K44" s="34"/>
      <c r="L44" s="34">
        <v>380084</v>
      </c>
      <c r="M44" s="34"/>
      <c r="N44" s="34">
        <f t="shared" si="2"/>
        <v>2519916</v>
      </c>
      <c r="O44" s="34"/>
      <c r="P44" s="34">
        <v>2900000</v>
      </c>
      <c r="Q44" s="34"/>
      <c r="R44" s="34">
        <f>'1011 GPS'!R44+'1011 SS'!R44+'1011 ES'!R44</f>
        <v>3130000</v>
      </c>
    </row>
    <row r="45" spans="1:18" s="7" customFormat="1" ht="15" customHeight="1" x14ac:dyDescent="0.25">
      <c r="A45" s="75" t="s">
        <v>87</v>
      </c>
      <c r="B45" s="99"/>
      <c r="C45" s="99"/>
      <c r="E45" s="274" t="s">
        <v>346</v>
      </c>
      <c r="F45" s="274"/>
      <c r="G45" s="274"/>
      <c r="H45" s="274"/>
      <c r="J45" s="34"/>
      <c r="K45" s="34"/>
      <c r="L45" s="34"/>
      <c r="M45" s="34"/>
      <c r="N45" s="34">
        <f t="shared" si="2"/>
        <v>4000000</v>
      </c>
      <c r="O45" s="34"/>
      <c r="P45" s="34">
        <v>4000000</v>
      </c>
      <c r="Q45" s="34"/>
      <c r="R45" s="34"/>
    </row>
    <row r="46" spans="1:18" s="7" customFormat="1" ht="15" customHeight="1" x14ac:dyDescent="0.25">
      <c r="A46" s="75" t="s">
        <v>43</v>
      </c>
      <c r="B46" s="99"/>
      <c r="C46" s="99"/>
      <c r="D46" s="100"/>
      <c r="E46" s="274" t="s">
        <v>347</v>
      </c>
      <c r="F46" s="274"/>
      <c r="G46" s="274"/>
      <c r="H46" s="274"/>
      <c r="J46" s="34">
        <v>2612502.7200000002</v>
      </c>
      <c r="K46" s="35"/>
      <c r="L46" s="34">
        <v>1057051.1000000001</v>
      </c>
      <c r="M46" s="34"/>
      <c r="N46" s="34">
        <f t="shared" si="2"/>
        <v>8694948.9000000004</v>
      </c>
      <c r="O46" s="34"/>
      <c r="P46" s="34">
        <v>9752000</v>
      </c>
      <c r="Q46" s="34"/>
      <c r="R46" s="34">
        <f>'1011 GPS'!R46+'1011 SS'!R46+'1011 ES'!R46</f>
        <v>10650000</v>
      </c>
    </row>
    <row r="47" spans="1:18" s="7" customFormat="1" ht="15" customHeight="1" x14ac:dyDescent="0.25">
      <c r="A47" s="75" t="s">
        <v>45</v>
      </c>
      <c r="B47" s="99"/>
      <c r="C47" s="99"/>
      <c r="D47" s="100"/>
      <c r="E47" s="274" t="s">
        <v>348</v>
      </c>
      <c r="F47" s="274"/>
      <c r="G47" s="274"/>
      <c r="H47" s="274"/>
      <c r="J47" s="34"/>
      <c r="K47" s="34"/>
      <c r="L47" s="34"/>
      <c r="M47" s="34"/>
      <c r="N47" s="34">
        <f t="shared" si="2"/>
        <v>2000000</v>
      </c>
      <c r="O47" s="34"/>
      <c r="P47" s="34">
        <v>2000000</v>
      </c>
      <c r="Q47" s="34"/>
      <c r="R47" s="34">
        <f>'1011 GPS'!R47+'1011 SS'!R47+'1011 ES'!R47</f>
        <v>3620000</v>
      </c>
    </row>
    <row r="48" spans="1:18" s="7" customFormat="1" ht="15" customHeight="1" x14ac:dyDescent="0.25">
      <c r="A48" s="75" t="s">
        <v>47</v>
      </c>
      <c r="B48" s="99"/>
      <c r="C48" s="99"/>
      <c r="E48" s="274" t="s">
        <v>349</v>
      </c>
      <c r="F48" s="274"/>
      <c r="G48" s="274"/>
      <c r="H48" s="274"/>
      <c r="J48" s="34">
        <v>1718792</v>
      </c>
      <c r="K48" s="34"/>
      <c r="L48" s="34">
        <v>201504</v>
      </c>
      <c r="M48" s="34"/>
      <c r="N48" s="34">
        <f t="shared" si="2"/>
        <v>10479996</v>
      </c>
      <c r="O48" s="34"/>
      <c r="P48" s="34">
        <v>10681500</v>
      </c>
      <c r="Q48" s="34"/>
      <c r="R48" s="34">
        <f>'1011 GPS'!R48+'1011 SS'!R48+'1011 ES'!R48</f>
        <v>10551500</v>
      </c>
    </row>
    <row r="49" spans="1:18" s="7" customFormat="1" ht="15" customHeight="1" x14ac:dyDescent="0.25">
      <c r="A49" s="75" t="s">
        <v>52</v>
      </c>
      <c r="B49" s="99"/>
      <c r="C49" s="99"/>
      <c r="E49" s="274" t="s">
        <v>350</v>
      </c>
      <c r="F49" s="274"/>
      <c r="G49" s="274"/>
      <c r="H49" s="274"/>
      <c r="J49" s="34"/>
      <c r="K49" s="34"/>
      <c r="L49" s="34"/>
      <c r="M49" s="34"/>
      <c r="N49" s="34">
        <f t="shared" si="2"/>
        <v>62800</v>
      </c>
      <c r="O49" s="34"/>
      <c r="P49" s="34">
        <v>62800</v>
      </c>
      <c r="Q49" s="34"/>
      <c r="R49" s="34">
        <f>'1011 GPS'!R49+'1011 SS'!R49+'1011 ES'!R49</f>
        <v>60800</v>
      </c>
    </row>
    <row r="50" spans="1:18" s="7" customFormat="1" ht="15" customHeight="1" x14ac:dyDescent="0.25">
      <c r="A50" s="75" t="s">
        <v>54</v>
      </c>
      <c r="B50" s="99"/>
      <c r="C50" s="99"/>
      <c r="E50" s="274" t="s">
        <v>351</v>
      </c>
      <c r="F50" s="274"/>
      <c r="G50" s="274"/>
      <c r="H50" s="274"/>
      <c r="J50" s="34">
        <v>149026.26999999999</v>
      </c>
      <c r="K50" s="34"/>
      <c r="L50" s="34">
        <v>77370.45</v>
      </c>
      <c r="M50" s="34"/>
      <c r="N50" s="34">
        <f t="shared" si="2"/>
        <v>389381.55</v>
      </c>
      <c r="O50" s="34"/>
      <c r="P50" s="34">
        <v>466752</v>
      </c>
      <c r="Q50" s="34"/>
      <c r="R50" s="34">
        <f>'1011 GPS'!R50+'1011 SS'!R50+'1011 ES'!R50</f>
        <v>500000</v>
      </c>
    </row>
    <row r="51" spans="1:18" s="7" customFormat="1" ht="15" customHeight="1" x14ac:dyDescent="0.25">
      <c r="A51" s="75" t="s">
        <v>55</v>
      </c>
      <c r="B51" s="99"/>
      <c r="C51" s="99"/>
      <c r="E51" s="274" t="s">
        <v>352</v>
      </c>
      <c r="F51" s="274"/>
      <c r="G51" s="274"/>
      <c r="H51" s="274"/>
      <c r="J51" s="34">
        <v>37244.99</v>
      </c>
      <c r="K51" s="34"/>
      <c r="L51" s="34"/>
      <c r="M51" s="34"/>
      <c r="N51" s="34">
        <f t="shared" si="2"/>
        <v>100000</v>
      </c>
      <c r="O51" s="34"/>
      <c r="P51" s="34">
        <v>100000</v>
      </c>
      <c r="Q51" s="34"/>
      <c r="R51" s="34">
        <f>'1011 GPS'!R51+'1011 SS'!R51+'1011 ES'!R51</f>
        <v>100000</v>
      </c>
    </row>
    <row r="52" spans="1:18" s="7" customFormat="1" ht="15" customHeight="1" x14ac:dyDescent="0.25">
      <c r="A52" s="75" t="s">
        <v>56</v>
      </c>
      <c r="B52" s="99"/>
      <c r="C52" s="99"/>
      <c r="E52" s="274" t="s">
        <v>353</v>
      </c>
      <c r="F52" s="274"/>
      <c r="G52" s="274"/>
      <c r="H52" s="274"/>
      <c r="J52" s="34"/>
      <c r="K52" s="34"/>
      <c r="L52" s="34"/>
      <c r="M52" s="34"/>
      <c r="N52" s="34">
        <f t="shared" si="2"/>
        <v>50000</v>
      </c>
      <c r="O52" s="34"/>
      <c r="P52" s="34">
        <v>50000</v>
      </c>
      <c r="Q52" s="34"/>
      <c r="R52" s="34">
        <f>'1011 GPS'!R52+'1011 SS'!R52+'1011 ES'!R52</f>
        <v>50000</v>
      </c>
    </row>
    <row r="53" spans="1:18" s="7" customFormat="1" ht="15" customHeight="1" x14ac:dyDescent="0.25">
      <c r="A53" s="75" t="s">
        <v>65</v>
      </c>
      <c r="B53" s="99"/>
      <c r="C53" s="99"/>
      <c r="E53" s="274" t="s">
        <v>354</v>
      </c>
      <c r="F53" s="274"/>
      <c r="G53" s="274"/>
      <c r="H53" s="274"/>
      <c r="J53" s="34"/>
      <c r="K53" s="34"/>
      <c r="L53" s="34"/>
      <c r="M53" s="34"/>
      <c r="N53" s="34">
        <f t="shared" si="2"/>
        <v>1000000</v>
      </c>
      <c r="O53" s="34"/>
      <c r="P53" s="34">
        <v>1000000</v>
      </c>
      <c r="Q53" s="34"/>
      <c r="R53" s="34">
        <f>'1011 GPS'!R53+'1011 SS'!R53+'1011 ES'!R53</f>
        <v>1000000</v>
      </c>
    </row>
    <row r="54" spans="1:18" s="7" customFormat="1" ht="15" customHeight="1" x14ac:dyDescent="0.25">
      <c r="A54" s="75" t="s">
        <v>67</v>
      </c>
      <c r="B54" s="99"/>
      <c r="C54" s="99"/>
      <c r="E54" s="274" t="s">
        <v>355</v>
      </c>
      <c r="F54" s="274"/>
      <c r="G54" s="274"/>
      <c r="H54" s="274"/>
      <c r="J54" s="34">
        <v>490080</v>
      </c>
      <c r="K54" s="34"/>
      <c r="L54" s="34"/>
      <c r="M54" s="34"/>
      <c r="N54" s="34">
        <f>P54-L54</f>
        <v>26500000</v>
      </c>
      <c r="O54" s="34"/>
      <c r="P54" s="34">
        <v>26500000</v>
      </c>
      <c r="Q54" s="34"/>
      <c r="R54" s="34">
        <f>'1011 GPS'!R54+'1011 SS'!R54+'1011 ES'!R54</f>
        <v>36710000</v>
      </c>
    </row>
    <row r="55" spans="1:18" s="7" customFormat="1" ht="15" customHeight="1" x14ac:dyDescent="0.25">
      <c r="A55" s="75" t="s">
        <v>82</v>
      </c>
      <c r="B55" s="99"/>
      <c r="C55" s="99"/>
      <c r="E55" s="274" t="s">
        <v>356</v>
      </c>
      <c r="F55" s="274"/>
      <c r="G55" s="274"/>
      <c r="H55" s="274"/>
      <c r="J55" s="34">
        <v>78000000</v>
      </c>
      <c r="K55" s="34"/>
      <c r="L55" s="34">
        <v>39000000</v>
      </c>
      <c r="M55" s="34"/>
      <c r="N55" s="34">
        <f>P55-L55</f>
        <v>41000000</v>
      </c>
      <c r="O55" s="34"/>
      <c r="P55" s="34">
        <v>80000000</v>
      </c>
      <c r="Q55" s="34"/>
      <c r="R55" s="34">
        <f>'1011 GPS'!R55+'1011 SS'!R55+'1011 ES'!R55</f>
        <v>82000000</v>
      </c>
    </row>
    <row r="56" spans="1:18" s="7" customFormat="1" ht="15" customHeight="1" x14ac:dyDescent="0.25">
      <c r="A56" s="75" t="s">
        <v>85</v>
      </c>
      <c r="B56" s="99"/>
      <c r="C56" s="99"/>
      <c r="E56" s="274" t="s">
        <v>357</v>
      </c>
      <c r="F56" s="274"/>
      <c r="G56" s="274"/>
      <c r="H56" s="274"/>
      <c r="J56" s="34">
        <v>5632356.4900000002</v>
      </c>
      <c r="K56" s="34"/>
      <c r="L56" s="34">
        <v>2068051.02</v>
      </c>
      <c r="M56" s="34"/>
      <c r="N56" s="34">
        <f>P56-L56</f>
        <v>5142638.9800000004</v>
      </c>
      <c r="O56" s="34"/>
      <c r="P56" s="34">
        <v>7210690</v>
      </c>
      <c r="Q56" s="34"/>
      <c r="R56" s="34">
        <f>'1011 GPS'!R56+'1011 SS'!R56+'1011 ES'!R56</f>
        <v>6520486.5999999996</v>
      </c>
    </row>
    <row r="57" spans="1:18" s="7" customFormat="1" ht="15" customHeight="1" x14ac:dyDescent="0.25">
      <c r="A57" s="75" t="s">
        <v>158</v>
      </c>
      <c r="B57" s="99"/>
      <c r="C57" s="99"/>
      <c r="E57" s="274" t="s">
        <v>834</v>
      </c>
      <c r="F57" s="274"/>
      <c r="G57" s="274"/>
      <c r="H57" s="274"/>
      <c r="J57" s="34"/>
      <c r="K57" s="34"/>
      <c r="L57" s="34">
        <v>9759.8700000000008</v>
      </c>
      <c r="M57" s="34"/>
      <c r="N57" s="34">
        <f>P57-L57</f>
        <v>340240.13</v>
      </c>
      <c r="O57" s="34"/>
      <c r="P57" s="34">
        <v>350000</v>
      </c>
      <c r="Q57" s="34"/>
      <c r="R57" s="34">
        <f>'1011 GPS'!R57+'1011 SS'!R57+'1011 ES'!R57</f>
        <v>450000</v>
      </c>
    </row>
    <row r="58" spans="1:18" s="7" customFormat="1" ht="15" customHeight="1" x14ac:dyDescent="0.25">
      <c r="A58" s="75" t="s">
        <v>68</v>
      </c>
      <c r="B58" s="99"/>
      <c r="C58" s="99"/>
      <c r="E58" s="274" t="s">
        <v>358</v>
      </c>
      <c r="F58" s="274"/>
      <c r="G58" s="274"/>
      <c r="H58" s="274"/>
      <c r="J58" s="34">
        <v>1474664.45</v>
      </c>
      <c r="K58" s="34"/>
      <c r="L58" s="34">
        <v>627017</v>
      </c>
      <c r="M58" s="34"/>
      <c r="N58" s="34">
        <f t="shared" si="2"/>
        <v>890671</v>
      </c>
      <c r="O58" s="34"/>
      <c r="P58" s="34">
        <v>1517688</v>
      </c>
      <c r="Q58" s="34"/>
      <c r="R58" s="34">
        <f>'1011 GPS'!R58+'1011 SS'!R58+'1011 ES'!R58</f>
        <v>1387800</v>
      </c>
    </row>
    <row r="59" spans="1:18" s="7" customFormat="1" ht="15" customHeight="1" x14ac:dyDescent="0.25">
      <c r="A59" s="75" t="s">
        <v>71</v>
      </c>
      <c r="B59" s="99"/>
      <c r="C59" s="99"/>
      <c r="E59" s="274" t="s">
        <v>359</v>
      </c>
      <c r="F59" s="274"/>
      <c r="G59" s="274"/>
      <c r="H59" s="274"/>
      <c r="J59" s="34">
        <v>4304000</v>
      </c>
      <c r="K59" s="34"/>
      <c r="L59" s="34">
        <v>48000</v>
      </c>
      <c r="M59" s="34"/>
      <c r="N59" s="34">
        <f t="shared" si="2"/>
        <v>5976000</v>
      </c>
      <c r="O59" s="34"/>
      <c r="P59" s="34">
        <v>6024000</v>
      </c>
      <c r="Q59" s="34"/>
      <c r="R59" s="34">
        <f>'1011 GPS'!R59+'1011 SS'!R59+'1011 ES'!R59</f>
        <v>5961000</v>
      </c>
    </row>
    <row r="60" spans="1:18" s="7" customFormat="1" ht="15" customHeight="1" x14ac:dyDescent="0.25">
      <c r="A60" s="75" t="s">
        <v>72</v>
      </c>
      <c r="B60" s="99"/>
      <c r="C60" s="99"/>
      <c r="E60" s="274" t="s">
        <v>360</v>
      </c>
      <c r="F60" s="274"/>
      <c r="G60" s="274"/>
      <c r="H60" s="274"/>
      <c r="J60" s="34">
        <v>0</v>
      </c>
      <c r="K60" s="34"/>
      <c r="L60" s="34">
        <v>78735</v>
      </c>
      <c r="M60" s="34"/>
      <c r="N60" s="34">
        <f t="shared" si="2"/>
        <v>921265</v>
      </c>
      <c r="O60" s="34"/>
      <c r="P60" s="34">
        <v>1000000</v>
      </c>
      <c r="Q60" s="34"/>
      <c r="R60" s="34">
        <f>'1011 GPS'!R60+'1011 SS'!R60+'1011 ES'!R60</f>
        <v>1000000</v>
      </c>
    </row>
    <row r="61" spans="1:18" s="7" customFormat="1" ht="15" hidden="1" customHeight="1" x14ac:dyDescent="0.25">
      <c r="A61" s="75" t="s">
        <v>74</v>
      </c>
      <c r="B61" s="99"/>
      <c r="C61" s="99"/>
      <c r="E61" s="274" t="s">
        <v>361</v>
      </c>
      <c r="F61" s="274"/>
      <c r="G61" s="274"/>
      <c r="H61" s="274"/>
      <c r="J61" s="34"/>
      <c r="K61" s="34"/>
      <c r="L61" s="34"/>
      <c r="M61" s="34"/>
      <c r="N61" s="34">
        <f t="shared" si="2"/>
        <v>0</v>
      </c>
      <c r="O61" s="34"/>
      <c r="P61" s="34"/>
      <c r="Q61" s="34"/>
      <c r="R61" s="34">
        <f>'1011 GPS'!R61+'1011 SS'!R61+'1011 ES'!R61</f>
        <v>0</v>
      </c>
    </row>
    <row r="62" spans="1:18" s="7" customFormat="1" ht="15" hidden="1" customHeight="1" x14ac:dyDescent="0.25">
      <c r="A62" s="75" t="s">
        <v>76</v>
      </c>
      <c r="B62" s="99"/>
      <c r="C62" s="99"/>
      <c r="E62" s="274" t="s">
        <v>362</v>
      </c>
      <c r="F62" s="274"/>
      <c r="G62" s="274"/>
      <c r="H62" s="274"/>
      <c r="J62" s="34"/>
      <c r="K62" s="34"/>
      <c r="L62" s="34"/>
      <c r="M62" s="34"/>
      <c r="N62" s="34">
        <f t="shared" si="2"/>
        <v>0</v>
      </c>
      <c r="O62" s="34"/>
      <c r="P62" s="34"/>
      <c r="Q62" s="34"/>
      <c r="R62" s="34">
        <f>'1011 GPS'!R62+'1011 SS'!R62+'1011 ES'!R62</f>
        <v>0</v>
      </c>
    </row>
    <row r="63" spans="1:18" s="7" customFormat="1" ht="15" customHeight="1" x14ac:dyDescent="0.25">
      <c r="A63" s="75" t="s">
        <v>77</v>
      </c>
      <c r="B63" s="99"/>
      <c r="C63" s="99"/>
      <c r="E63" s="274" t="s">
        <v>363</v>
      </c>
      <c r="F63" s="274"/>
      <c r="G63" s="274"/>
      <c r="H63" s="274"/>
      <c r="J63" s="34">
        <v>1255953.83</v>
      </c>
      <c r="K63" s="34"/>
      <c r="L63" s="34">
        <v>736391.86</v>
      </c>
      <c r="M63" s="34"/>
      <c r="N63" s="34">
        <f t="shared" si="2"/>
        <v>28063608.140000001</v>
      </c>
      <c r="O63" s="34"/>
      <c r="P63" s="34">
        <v>28800000</v>
      </c>
      <c r="Q63" s="34"/>
      <c r="R63" s="34">
        <f>'1011 GPS'!R63+'1011 SS'!R63+'1011 ES'!R63</f>
        <v>30405000</v>
      </c>
    </row>
    <row r="64" spans="1:18" s="7" customFormat="1" ht="15" customHeight="1" x14ac:dyDescent="0.25">
      <c r="A64" s="75" t="s">
        <v>79</v>
      </c>
      <c r="B64" s="99"/>
      <c r="C64" s="99"/>
      <c r="E64" s="274" t="s">
        <v>364</v>
      </c>
      <c r="F64" s="274"/>
      <c r="G64" s="274"/>
      <c r="H64" s="274"/>
      <c r="J64" s="34">
        <v>157071378</v>
      </c>
      <c r="K64" s="34"/>
      <c r="L64" s="34">
        <v>19441000</v>
      </c>
      <c r="M64" s="34"/>
      <c r="N64" s="34">
        <f t="shared" si="2"/>
        <v>328790000</v>
      </c>
      <c r="O64" s="34"/>
      <c r="P64" s="34">
        <v>348231000</v>
      </c>
      <c r="Q64" s="34"/>
      <c r="R64" s="34">
        <f>367235500-607510.88</f>
        <v>366627989.12</v>
      </c>
    </row>
    <row r="65" spans="1:20" s="7" customFormat="1" ht="15" customHeight="1" x14ac:dyDescent="0.25">
      <c r="A65" s="75" t="s">
        <v>60</v>
      </c>
      <c r="B65" s="99"/>
      <c r="C65" s="99"/>
      <c r="E65" s="274" t="s">
        <v>365</v>
      </c>
      <c r="F65" s="274"/>
      <c r="G65" s="274"/>
      <c r="H65" s="274"/>
      <c r="J65" s="34"/>
      <c r="K65" s="34"/>
      <c r="L65" s="34"/>
      <c r="M65" s="34"/>
      <c r="N65" s="34">
        <f t="shared" ref="N65:N70" si="3">P65-L65</f>
        <v>1000000</v>
      </c>
      <c r="O65" s="34"/>
      <c r="P65" s="34">
        <v>1000000</v>
      </c>
      <c r="Q65" s="34"/>
      <c r="R65" s="34">
        <f>'1011 GPS'!R65+'1011 SS'!R65+'1011 ES'!R65</f>
        <v>1000000</v>
      </c>
    </row>
    <row r="66" spans="1:20" s="7" customFormat="1" ht="15" customHeight="1" x14ac:dyDescent="0.25">
      <c r="A66" s="75" t="s">
        <v>61</v>
      </c>
      <c r="B66" s="99"/>
      <c r="C66" s="99"/>
      <c r="E66" s="274" t="s">
        <v>366</v>
      </c>
      <c r="F66" s="274"/>
      <c r="G66" s="274"/>
      <c r="H66" s="274"/>
      <c r="J66" s="34"/>
      <c r="K66" s="34"/>
      <c r="L66" s="34"/>
      <c r="M66" s="34"/>
      <c r="N66" s="34">
        <f t="shared" si="3"/>
        <v>1200000</v>
      </c>
      <c r="O66" s="34"/>
      <c r="P66" s="34">
        <v>1200000</v>
      </c>
      <c r="Q66" s="34"/>
      <c r="R66" s="34">
        <f>'1011 GPS'!R66+'1011 SS'!R66+'1011 ES'!R66</f>
        <v>1830000</v>
      </c>
    </row>
    <row r="67" spans="1:20" s="7" customFormat="1" ht="15" customHeight="1" x14ac:dyDescent="0.25">
      <c r="A67" s="75" t="s">
        <v>155</v>
      </c>
      <c r="B67" s="99"/>
      <c r="C67" s="99"/>
      <c r="E67" s="274" t="s">
        <v>367</v>
      </c>
      <c r="F67" s="274"/>
      <c r="G67" s="274"/>
      <c r="H67" s="274"/>
      <c r="J67" s="34"/>
      <c r="K67" s="34"/>
      <c r="L67" s="34"/>
      <c r="M67" s="34"/>
      <c r="N67" s="34">
        <f t="shared" si="3"/>
        <v>300000</v>
      </c>
      <c r="O67" s="34"/>
      <c r="P67" s="34">
        <v>300000</v>
      </c>
      <c r="Q67" s="34"/>
      <c r="R67" s="34">
        <f>'1011 GPS'!R67+'1011 SS'!R67+'1011 ES'!R67</f>
        <v>1300000</v>
      </c>
    </row>
    <row r="68" spans="1:20" s="7" customFormat="1" ht="15" customHeight="1" x14ac:dyDescent="0.25">
      <c r="A68" s="75" t="s">
        <v>62</v>
      </c>
      <c r="B68" s="99"/>
      <c r="C68" s="99"/>
      <c r="E68" s="274" t="s">
        <v>368</v>
      </c>
      <c r="F68" s="274"/>
      <c r="G68" s="274"/>
      <c r="H68" s="274"/>
      <c r="J68" s="34">
        <v>806000</v>
      </c>
      <c r="K68" s="34"/>
      <c r="L68" s="34"/>
      <c r="M68" s="34"/>
      <c r="N68" s="34">
        <f t="shared" si="3"/>
        <v>1000000</v>
      </c>
      <c r="O68" s="34"/>
      <c r="P68" s="34">
        <v>1000000</v>
      </c>
      <c r="Q68" s="34"/>
      <c r="R68" s="34">
        <f>'1011 GPS'!R68+'1011 SS'!R68+'1011 ES'!R68</f>
        <v>1000000</v>
      </c>
    </row>
    <row r="69" spans="1:20" s="7" customFormat="1" ht="15" customHeight="1" x14ac:dyDescent="0.25">
      <c r="A69" s="75" t="s">
        <v>288</v>
      </c>
      <c r="B69" s="99"/>
      <c r="C69" s="99"/>
      <c r="E69" s="274" t="s">
        <v>369</v>
      </c>
      <c r="F69" s="274"/>
      <c r="G69" s="274"/>
      <c r="H69" s="274"/>
      <c r="J69" s="34"/>
      <c r="K69" s="34"/>
      <c r="L69" s="34"/>
      <c r="M69" s="34"/>
      <c r="N69" s="34">
        <f t="shared" si="3"/>
        <v>1000000</v>
      </c>
      <c r="O69" s="34"/>
      <c r="P69" s="34">
        <v>1000000</v>
      </c>
      <c r="Q69" s="34"/>
      <c r="R69" s="34">
        <f>'1011 GPS'!R69+'1011 SS'!R69+'1011 ES'!R69</f>
        <v>1000000</v>
      </c>
    </row>
    <row r="70" spans="1:20" s="7" customFormat="1" ht="15" customHeight="1" x14ac:dyDescent="0.25">
      <c r="A70" s="75" t="s">
        <v>64</v>
      </c>
      <c r="B70" s="99"/>
      <c r="C70" s="99"/>
      <c r="E70" s="274" t="s">
        <v>370</v>
      </c>
      <c r="F70" s="274"/>
      <c r="G70" s="274"/>
      <c r="H70" s="274"/>
      <c r="J70" s="34"/>
      <c r="K70" s="34"/>
      <c r="L70" s="34"/>
      <c r="M70" s="34"/>
      <c r="N70" s="34">
        <f t="shared" si="3"/>
        <v>150000</v>
      </c>
      <c r="O70" s="34"/>
      <c r="P70" s="34">
        <v>150000</v>
      </c>
      <c r="Q70" s="34"/>
      <c r="R70" s="34">
        <f>'1011 GPS'!R70+'1011 SS'!R70+'1011 ES'!R70</f>
        <v>150000</v>
      </c>
    </row>
    <row r="71" spans="1:20" s="7" customFormat="1" ht="15" customHeight="1" x14ac:dyDescent="0.25">
      <c r="A71" s="75" t="s">
        <v>80</v>
      </c>
      <c r="B71" s="99"/>
      <c r="C71" s="99"/>
      <c r="E71" s="274" t="s">
        <v>371</v>
      </c>
      <c r="F71" s="274"/>
      <c r="G71" s="274"/>
      <c r="H71" s="274"/>
      <c r="J71" s="34">
        <v>205153203.19999999</v>
      </c>
      <c r="K71" s="34"/>
      <c r="L71" s="34">
        <v>25202833.5</v>
      </c>
      <c r="M71" s="34"/>
      <c r="N71" s="34">
        <f t="shared" ref="N71" si="4">P71-L71</f>
        <v>293257166.5</v>
      </c>
      <c r="O71" s="34"/>
      <c r="P71" s="34">
        <v>318460000</v>
      </c>
      <c r="Q71" s="34"/>
      <c r="R71" s="34">
        <f>'1011 GPS'!R71+'1011 SS'!R71+'1011 ES'!R71</f>
        <v>368460000</v>
      </c>
      <c r="T71" s="7">
        <f>P73+89867.5</f>
        <v>991431561.89999998</v>
      </c>
    </row>
    <row r="72" spans="1:20" s="7" customFormat="1" ht="12.75" customHeight="1" x14ac:dyDescent="0.25">
      <c r="A72" s="75" t="s">
        <v>246</v>
      </c>
      <c r="B72" s="99"/>
      <c r="C72" s="99"/>
      <c r="E72" s="274" t="s">
        <v>372</v>
      </c>
      <c r="F72" s="274"/>
      <c r="G72" s="274"/>
      <c r="H72" s="274"/>
      <c r="J72" s="34">
        <v>93863356.549999997</v>
      </c>
      <c r="K72" s="34"/>
      <c r="L72" s="34">
        <v>12547203.060000001</v>
      </c>
      <c r="M72" s="34"/>
      <c r="N72" s="34">
        <f t="shared" si="2"/>
        <v>85657861.340000004</v>
      </c>
      <c r="O72" s="34"/>
      <c r="P72" s="34">
        <v>98205064.400000006</v>
      </c>
      <c r="Q72" s="34"/>
      <c r="R72" s="34">
        <f>'1011 GPS'!R72+'1011 SS'!R72+'1011 ES'!R72</f>
        <v>177243774.19999999</v>
      </c>
    </row>
    <row r="73" spans="1:20" s="7" customFormat="1" ht="19" customHeight="1" x14ac:dyDescent="0.25">
      <c r="A73" s="279" t="s">
        <v>190</v>
      </c>
      <c r="B73" s="279"/>
      <c r="C73" s="279"/>
      <c r="J73" s="138">
        <f>SUM(J40:J72)</f>
        <v>568344804.5</v>
      </c>
      <c r="K73" s="139"/>
      <c r="L73" s="138">
        <f>SUM(L40:L72)</f>
        <v>101993400.86</v>
      </c>
      <c r="M73" s="34"/>
      <c r="N73" s="138">
        <f>SUM(N40:N72)</f>
        <v>889348293.54000008</v>
      </c>
      <c r="O73" s="34"/>
      <c r="P73" s="138">
        <f>SUM(P40:P72)</f>
        <v>991341694.39999998</v>
      </c>
      <c r="Q73" s="34"/>
      <c r="R73" s="138">
        <f>SUM(R40:R72)</f>
        <v>1170266949.9200001</v>
      </c>
      <c r="T73" s="7">
        <v>990841694.39999998</v>
      </c>
    </row>
    <row r="74" spans="1:20" s="7" customFormat="1" ht="6" customHeight="1" x14ac:dyDescent="0.3">
      <c r="A74" s="19"/>
      <c r="B74" s="19"/>
      <c r="C74" s="19"/>
      <c r="J74" s="139"/>
      <c r="K74" s="139"/>
      <c r="L74" s="34"/>
      <c r="M74" s="34"/>
      <c r="N74" s="34"/>
      <c r="O74" s="34"/>
      <c r="P74" s="34"/>
      <c r="Q74" s="34"/>
      <c r="R74" s="34"/>
    </row>
    <row r="75" spans="1:20" s="7" customFormat="1" ht="12.75" customHeight="1" x14ac:dyDescent="0.3">
      <c r="A75" s="62" t="s">
        <v>189</v>
      </c>
      <c r="B75" s="11"/>
      <c r="C75" s="11"/>
      <c r="J75" s="34"/>
      <c r="K75" s="34"/>
      <c r="L75" s="34"/>
      <c r="M75" s="34"/>
      <c r="N75" s="34"/>
      <c r="O75" s="34"/>
      <c r="P75" s="34"/>
      <c r="Q75" s="34"/>
      <c r="R75" s="34"/>
      <c r="T75" s="7">
        <f>T73-R73</f>
        <v>-179425255.5200001</v>
      </c>
    </row>
    <row r="76" spans="1:20" s="7" customFormat="1" ht="15" customHeight="1" x14ac:dyDescent="0.25">
      <c r="A76" s="75" t="s">
        <v>91</v>
      </c>
      <c r="B76" s="99"/>
      <c r="C76" s="99"/>
      <c r="E76" s="274" t="s">
        <v>380</v>
      </c>
      <c r="F76" s="274"/>
      <c r="G76" s="274"/>
      <c r="H76" s="274"/>
      <c r="J76" s="34">
        <v>2374800</v>
      </c>
      <c r="K76" s="34"/>
      <c r="L76" s="34"/>
      <c r="M76" s="34"/>
      <c r="N76" s="34"/>
      <c r="O76" s="34"/>
      <c r="P76" s="34"/>
      <c r="Q76" s="34"/>
      <c r="R76" s="34"/>
    </row>
    <row r="77" spans="1:20" s="7" customFormat="1" ht="15" customHeight="1" x14ac:dyDescent="0.25">
      <c r="A77" s="75" t="s">
        <v>93</v>
      </c>
      <c r="B77" s="99"/>
      <c r="C77" s="99"/>
      <c r="E77" s="274" t="s">
        <v>500</v>
      </c>
      <c r="F77" s="274"/>
      <c r="G77" s="274"/>
      <c r="H77" s="274"/>
      <c r="J77" s="34">
        <v>5058022.5</v>
      </c>
      <c r="K77" s="34"/>
      <c r="L77" s="34"/>
      <c r="M77" s="34"/>
      <c r="N77" s="34"/>
      <c r="O77" s="34"/>
      <c r="P77" s="34"/>
      <c r="Q77" s="34"/>
      <c r="R77" s="34"/>
      <c r="T77" s="7">
        <f>89642.5+L73</f>
        <v>102083043.36</v>
      </c>
    </row>
    <row r="78" spans="1:20" s="7" customFormat="1" ht="15" customHeight="1" x14ac:dyDescent="0.25">
      <c r="A78" s="75" t="s">
        <v>95</v>
      </c>
      <c r="B78" s="99"/>
      <c r="C78" s="99"/>
      <c r="E78" s="274" t="s">
        <v>373</v>
      </c>
      <c r="F78" s="274"/>
      <c r="G78" s="274"/>
      <c r="H78" s="274"/>
      <c r="J78" s="34"/>
      <c r="K78" s="34"/>
      <c r="L78" s="34"/>
      <c r="M78" s="34"/>
      <c r="N78" s="34">
        <f t="shared" ref="N78:N85" si="5">P78-L78</f>
        <v>180000</v>
      </c>
      <c r="O78" s="34"/>
      <c r="P78" s="34">
        <v>180000</v>
      </c>
      <c r="Q78" s="34"/>
      <c r="R78" s="34"/>
    </row>
    <row r="79" spans="1:20" s="7" customFormat="1" ht="15" customHeight="1" x14ac:dyDescent="0.25">
      <c r="A79" s="75" t="s">
        <v>97</v>
      </c>
      <c r="B79" s="104"/>
      <c r="C79" s="104"/>
      <c r="E79" s="274" t="s">
        <v>374</v>
      </c>
      <c r="F79" s="274"/>
      <c r="G79" s="274"/>
      <c r="H79" s="274"/>
      <c r="J79" s="34"/>
      <c r="K79" s="34"/>
      <c r="L79" s="34"/>
      <c r="M79" s="34"/>
      <c r="N79" s="34">
        <f t="shared" si="5"/>
        <v>6300000</v>
      </c>
      <c r="O79" s="34"/>
      <c r="P79" s="34">
        <v>6300000</v>
      </c>
      <c r="Q79" s="34"/>
      <c r="R79" s="34">
        <f>'1011 GPS'!R79+'1011 SS'!R79+'1011 ES'!R79</f>
        <v>13800000</v>
      </c>
    </row>
    <row r="80" spans="1:20" s="7" customFormat="1" ht="12.75" hidden="1" customHeight="1" x14ac:dyDescent="0.25">
      <c r="A80" s="75" t="s">
        <v>99</v>
      </c>
      <c r="B80" s="99"/>
      <c r="C80" s="99"/>
      <c r="E80" s="274" t="s">
        <v>375</v>
      </c>
      <c r="F80" s="274"/>
      <c r="G80" s="274"/>
      <c r="H80" s="274"/>
      <c r="J80" s="34"/>
      <c r="K80" s="34"/>
      <c r="L80" s="34"/>
      <c r="M80" s="34"/>
      <c r="N80" s="34">
        <f t="shared" si="5"/>
        <v>0</v>
      </c>
      <c r="O80" s="34"/>
      <c r="P80" s="34"/>
      <c r="Q80" s="34"/>
      <c r="R80" s="34"/>
    </row>
    <row r="81" spans="1:20" s="7" customFormat="1" ht="15" customHeight="1" x14ac:dyDescent="0.25">
      <c r="A81" s="75" t="s">
        <v>100</v>
      </c>
      <c r="B81" s="99"/>
      <c r="C81" s="99"/>
      <c r="E81" s="274" t="s">
        <v>376</v>
      </c>
      <c r="F81" s="274"/>
      <c r="G81" s="274"/>
      <c r="H81" s="274"/>
      <c r="J81" s="34"/>
      <c r="K81" s="34"/>
      <c r="L81" s="34"/>
      <c r="M81" s="34"/>
      <c r="N81" s="34">
        <f t="shared" si="5"/>
        <v>3000000</v>
      </c>
      <c r="O81" s="34"/>
      <c r="P81" s="34">
        <v>3000000</v>
      </c>
      <c r="Q81" s="34"/>
      <c r="R81" s="34">
        <f>'1011 GPS'!R81+'1011 SS'!R81+'1011 ES'!R81</f>
        <v>3630000</v>
      </c>
    </row>
    <row r="82" spans="1:20" s="7" customFormat="1" ht="15" customHeight="1" x14ac:dyDescent="0.25">
      <c r="A82" s="75" t="s">
        <v>104</v>
      </c>
      <c r="B82" s="99"/>
      <c r="C82" s="99"/>
      <c r="D82" s="101"/>
      <c r="E82" s="274" t="s">
        <v>377</v>
      </c>
      <c r="F82" s="274"/>
      <c r="G82" s="274"/>
      <c r="H82" s="274"/>
      <c r="J82" s="34"/>
      <c r="K82" s="34"/>
      <c r="L82" s="34"/>
      <c r="M82" s="34"/>
      <c r="N82" s="34">
        <f t="shared" si="5"/>
        <v>400000</v>
      </c>
      <c r="O82" s="34"/>
      <c r="P82" s="34">
        <v>400000</v>
      </c>
      <c r="Q82" s="34"/>
      <c r="R82" s="34"/>
    </row>
    <row r="83" spans="1:20" s="7" customFormat="1" ht="15" customHeight="1" x14ac:dyDescent="0.25">
      <c r="A83" s="75" t="s">
        <v>105</v>
      </c>
      <c r="B83" s="99"/>
      <c r="C83" s="99"/>
      <c r="D83" s="101"/>
      <c r="E83" s="274" t="s">
        <v>378</v>
      </c>
      <c r="F83" s="274"/>
      <c r="G83" s="274"/>
      <c r="H83" s="274"/>
      <c r="J83" s="34"/>
      <c r="K83" s="34"/>
      <c r="L83" s="34">
        <v>4113000</v>
      </c>
      <c r="M83" s="34"/>
      <c r="N83" s="34">
        <f t="shared" si="5"/>
        <v>12387000</v>
      </c>
      <c r="O83" s="34"/>
      <c r="P83" s="34">
        <v>16500000</v>
      </c>
      <c r="Q83" s="34"/>
      <c r="R83" s="34">
        <f>'1011 GPS'!R83+'1011 SS'!R83+'1011 ES'!R83</f>
        <v>51780000</v>
      </c>
    </row>
    <row r="84" spans="1:20" s="7" customFormat="1" ht="15" customHeight="1" x14ac:dyDescent="0.25">
      <c r="A84" s="75" t="s">
        <v>269</v>
      </c>
      <c r="B84" s="99"/>
      <c r="C84" s="99"/>
      <c r="D84" s="101"/>
      <c r="E84" s="274" t="s">
        <v>379</v>
      </c>
      <c r="F84" s="274"/>
      <c r="G84" s="274"/>
      <c r="H84" s="274"/>
      <c r="J84" s="34"/>
      <c r="K84" s="34"/>
      <c r="L84" s="34"/>
      <c r="M84" s="34"/>
      <c r="N84" s="34">
        <f t="shared" si="5"/>
        <v>1000000</v>
      </c>
      <c r="O84" s="34"/>
      <c r="P84" s="34">
        <v>1000000</v>
      </c>
      <c r="Q84" s="34"/>
      <c r="R84" s="34"/>
    </row>
    <row r="85" spans="1:20" s="7" customFormat="1" ht="12.75" hidden="1" customHeight="1" x14ac:dyDescent="0.25">
      <c r="A85" s="75" t="s">
        <v>106</v>
      </c>
      <c r="B85" s="99"/>
      <c r="C85" s="99"/>
      <c r="D85" s="101"/>
      <c r="E85" s="100">
        <v>1</v>
      </c>
      <c r="F85" s="101" t="s">
        <v>92</v>
      </c>
      <c r="G85" s="100" t="s">
        <v>58</v>
      </c>
      <c r="H85" s="102" t="s">
        <v>48</v>
      </c>
      <c r="J85" s="34"/>
      <c r="K85" s="34"/>
      <c r="L85" s="34"/>
      <c r="M85" s="34"/>
      <c r="N85" s="34">
        <f t="shared" si="5"/>
        <v>0</v>
      </c>
      <c r="O85" s="34"/>
      <c r="P85" s="34"/>
      <c r="Q85" s="34"/>
      <c r="R85" s="34">
        <v>0</v>
      </c>
    </row>
    <row r="86" spans="1:20" s="7" customFormat="1" ht="12.75" hidden="1" customHeight="1" x14ac:dyDescent="0.25">
      <c r="A86" s="75" t="s">
        <v>257</v>
      </c>
      <c r="B86" s="99"/>
      <c r="C86" s="99"/>
      <c r="D86" s="101"/>
      <c r="E86" s="100">
        <v>1</v>
      </c>
      <c r="F86" s="115" t="s">
        <v>258</v>
      </c>
      <c r="G86" s="102" t="s">
        <v>7</v>
      </c>
      <c r="H86" s="102" t="s">
        <v>10</v>
      </c>
      <c r="J86" s="34"/>
      <c r="K86" s="34"/>
      <c r="L86" s="34"/>
      <c r="M86" s="34"/>
      <c r="N86" s="34">
        <f>P86-L86</f>
        <v>0</v>
      </c>
      <c r="O86" s="34"/>
      <c r="P86" s="34"/>
      <c r="Q86" s="34"/>
      <c r="R86" s="34">
        <v>0</v>
      </c>
    </row>
    <row r="87" spans="1:20" s="25" customFormat="1" ht="19" customHeight="1" x14ac:dyDescent="0.3">
      <c r="A87" s="90" t="s">
        <v>107</v>
      </c>
      <c r="B87" s="24"/>
      <c r="C87" s="24"/>
      <c r="J87" s="20">
        <f>SUM(J76:J86)</f>
        <v>7432822.5</v>
      </c>
      <c r="K87" s="20">
        <f t="shared" ref="K87:L87" si="6">SUM(K76:K86)</f>
        <v>0</v>
      </c>
      <c r="L87" s="20">
        <f t="shared" si="6"/>
        <v>4113000</v>
      </c>
      <c r="N87" s="20">
        <f>SUM(N76:N86)</f>
        <v>23267000</v>
      </c>
      <c r="P87" s="20">
        <f>SUM(P76:P86)</f>
        <v>27380000</v>
      </c>
      <c r="R87" s="20">
        <f>SUM(R76:R85)</f>
        <v>69210000</v>
      </c>
    </row>
    <row r="88" spans="1:20" s="7" customFormat="1" ht="6" customHeight="1" x14ac:dyDescent="0.25"/>
    <row r="89" spans="1:20" s="7" customFormat="1" ht="20.149999999999999" customHeight="1" thickBot="1" x14ac:dyDescent="0.35">
      <c r="A89" s="11" t="s">
        <v>109</v>
      </c>
      <c r="B89" s="26"/>
      <c r="C89" s="26"/>
      <c r="J89" s="27">
        <f>J37+J73+J87</f>
        <v>771612084.57000005</v>
      </c>
      <c r="K89" s="21"/>
      <c r="L89" s="27">
        <f>L37+L73+L87</f>
        <v>180805359.48999998</v>
      </c>
      <c r="N89" s="27">
        <f>N37+N73+N87</f>
        <v>1085658190.1000001</v>
      </c>
      <c r="P89" s="27">
        <f>P37+P73+P87</f>
        <v>1266463549.5899999</v>
      </c>
      <c r="R89" s="27">
        <f>R37+R73+R87</f>
        <v>1596247898.3700001</v>
      </c>
      <c r="T89" s="7">
        <v>1260734147.05</v>
      </c>
    </row>
    <row r="90" spans="1:20" s="7" customFormat="1" ht="13" thickTop="1" x14ac:dyDescent="0.25">
      <c r="A90" s="29"/>
      <c r="B90" s="29"/>
      <c r="C90" s="29"/>
      <c r="D90" s="32"/>
      <c r="E90" s="29"/>
      <c r="F90" s="29"/>
      <c r="H90" s="33"/>
      <c r="I90" s="33"/>
      <c r="J90" s="33"/>
      <c r="K90" s="33"/>
      <c r="L90" s="33"/>
      <c r="M90" s="33"/>
      <c r="T90" s="7">
        <f>N89-146096475.5+225</f>
        <v>939561939.60000014</v>
      </c>
    </row>
    <row r="91" spans="1:20" s="7" customFormat="1" x14ac:dyDescent="0.25">
      <c r="A91" s="29"/>
      <c r="B91" s="29"/>
      <c r="C91" s="29"/>
      <c r="D91" s="32"/>
      <c r="E91" s="29"/>
      <c r="F91" s="29"/>
      <c r="H91" s="33"/>
      <c r="I91" s="33"/>
      <c r="J91" s="33"/>
      <c r="K91" s="33"/>
      <c r="L91" s="33"/>
      <c r="M91" s="33"/>
    </row>
    <row r="92" spans="1:20" s="7" customFormat="1" ht="8.15" customHeight="1" x14ac:dyDescent="0.25">
      <c r="A92" s="29"/>
      <c r="B92" s="29"/>
      <c r="C92" s="29"/>
      <c r="D92" s="32"/>
      <c r="E92" s="29"/>
      <c r="F92" s="29"/>
      <c r="H92" s="33"/>
      <c r="I92" s="33"/>
      <c r="J92" s="33"/>
      <c r="K92" s="33"/>
      <c r="L92" s="33"/>
      <c r="M92" s="33"/>
    </row>
    <row r="93" spans="1:20" ht="14.15" customHeight="1" x14ac:dyDescent="0.25">
      <c r="A93" s="41"/>
      <c r="C93" s="132" t="s">
        <v>262</v>
      </c>
      <c r="D93" s="31"/>
      <c r="E93" s="30"/>
      <c r="G93" s="29"/>
      <c r="I93" s="29"/>
      <c r="M93" s="42"/>
      <c r="N93" s="276" t="s">
        <v>134</v>
      </c>
      <c r="O93" s="276"/>
      <c r="P93" s="276"/>
      <c r="T93" s="1">
        <f>P89+89867.5</f>
        <v>1266553417.0899999</v>
      </c>
    </row>
    <row r="94" spans="1:20" ht="14.15" customHeight="1" x14ac:dyDescent="0.25">
      <c r="A94" s="41"/>
      <c r="C94" s="132"/>
      <c r="D94" s="31"/>
      <c r="E94" s="30"/>
      <c r="G94" s="29"/>
      <c r="I94" s="29"/>
      <c r="M94" s="42"/>
      <c r="N94" s="131"/>
      <c r="O94" s="131"/>
      <c r="P94" s="131"/>
    </row>
    <row r="95" spans="1:20" ht="14.15" customHeight="1" x14ac:dyDescent="0.25">
      <c r="A95" s="45"/>
      <c r="C95" s="132"/>
      <c r="D95" s="31"/>
      <c r="E95" s="46"/>
      <c r="G95" s="29"/>
      <c r="I95" s="29"/>
      <c r="M95" s="132"/>
      <c r="N95" s="34"/>
      <c r="O95" s="34"/>
      <c r="P95" s="46"/>
      <c r="T95" s="1">
        <f>N89-146096475.5</f>
        <v>939561714.60000014</v>
      </c>
    </row>
    <row r="96" spans="1:20" ht="14.15" customHeight="1" x14ac:dyDescent="0.25">
      <c r="A96" s="47"/>
      <c r="C96" s="29"/>
      <c r="D96" s="29"/>
      <c r="E96" s="48"/>
      <c r="G96" s="29"/>
      <c r="I96" s="29"/>
      <c r="M96" s="29"/>
      <c r="P96" s="48"/>
      <c r="T96" s="1">
        <f>L89+89642.5</f>
        <v>180895001.98999998</v>
      </c>
    </row>
    <row r="97" spans="1:16" ht="14.15" customHeight="1" x14ac:dyDescent="0.3">
      <c r="A97" s="49"/>
      <c r="C97" s="81" t="s">
        <v>274</v>
      </c>
      <c r="D97" s="50"/>
      <c r="E97" s="51"/>
      <c r="G97" s="29"/>
      <c r="I97" s="29"/>
      <c r="M97" s="52"/>
      <c r="N97" s="277" t="s">
        <v>136</v>
      </c>
      <c r="O97" s="277"/>
      <c r="P97" s="277"/>
    </row>
    <row r="98" spans="1:16" ht="14.15" customHeight="1" x14ac:dyDescent="0.25">
      <c r="A98" s="47"/>
      <c r="C98" s="28" t="s">
        <v>255</v>
      </c>
      <c r="D98" s="29"/>
      <c r="E98" s="30"/>
      <c r="G98" s="29"/>
      <c r="I98" s="29"/>
      <c r="M98" s="31"/>
      <c r="N98" s="278" t="s">
        <v>138</v>
      </c>
      <c r="O98" s="278"/>
      <c r="P98" s="278"/>
    </row>
    <row r="100" spans="1:16" x14ac:dyDescent="0.25">
      <c r="J100" s="1">
        <v>14461.2</v>
      </c>
    </row>
    <row r="101" spans="1:16" x14ac:dyDescent="0.25">
      <c r="J101" s="1">
        <v>1500000</v>
      </c>
    </row>
    <row r="102" spans="1:16" x14ac:dyDescent="0.25">
      <c r="J102" s="1">
        <f>J101+J73</f>
        <v>569844804.5</v>
      </c>
      <c r="L102" s="1">
        <f>J37+J87+J102+J100</f>
        <v>773126545.7700001</v>
      </c>
    </row>
  </sheetData>
  <customSheetViews>
    <customSheetView guid="{DE3A1FFE-44A0-41BD-98AB-2A2226968564}" scale="90" showPageBreaks="1" printArea="1" view="pageBreakPreview">
      <pane xSplit="1" ySplit="14" topLeftCell="D25" activePane="bottomRight" state="frozen"/>
      <selection pane="bottomRight" activeCell="P84" sqref="P84"/>
      <rowBreaks count="2" manualBreakCount="2">
        <brk id="39" max="18" man="1"/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82" activePane="bottomRight" state="frozen"/>
      <selection pane="bottomRight" activeCell="R70" sqref="R70"/>
      <rowBreaks count="2" manualBreakCount="2">
        <brk id="41" max="18" man="1"/>
        <brk id="67" max="18" man="1"/>
      </rowBreaks>
      <pageMargins left="0.75" right="0.9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&amp;L&amp;"Arial,Regular"&amp;10               LBP Form No. 2&amp;R&amp;"Arial,Regular"&amp;10Annex E                                   </oddHeader>
        <oddFooter>&amp;C&amp;10Page &amp;P of &amp;N</oddFooter>
      </headerFooter>
    </customSheetView>
    <customSheetView guid="{B830B613-BE6E-4840-91D7-D447FD1BCCD2}" scale="90" showPageBreaks="1" printArea="1" hiddenRows="1" view="pageBreakPreview">
      <pane xSplit="1" ySplit="14" topLeftCell="D69" activePane="bottomRight" state="frozen"/>
      <selection pane="bottomRight" activeCell="K80" sqref="K80"/>
      <rowBreaks count="2" manualBreakCount="2">
        <brk id="39" max="18" man="1"/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cale="90" showPageBreaks="1" printArea="1" view="pageBreakPreview">
      <pane xSplit="1" ySplit="14" topLeftCell="B70" activePane="bottomRight" state="frozen"/>
      <selection pane="bottomRight" activeCell="A84" sqref="A84"/>
      <rowBreaks count="2" manualBreakCount="2">
        <brk id="39" max="18" man="1"/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pane xSplit="1" ySplit="14" topLeftCell="E76" activePane="bottomRight" state="frozen"/>
      <selection pane="bottomRight" activeCell="R82" sqref="R82"/>
      <rowBreaks count="1" manualBreakCount="1">
        <brk id="72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scaleWithDoc="0" alignWithMargins="0">
        <oddHeader xml:space="preserve">&amp;L&amp;"Arial,Regular"&amp;9               LBP Form No. 2&amp;R&amp;"Arial,Bold"&amp;10Annex E                                                                                                                                                  &amp;"Arial,Regular"                  </oddHeader>
        <oddFooter>&amp;C&amp;10Page &amp;P of &amp;N</oddFooter>
      </headerFooter>
    </customSheetView>
  </customSheetViews>
  <mergeCells count="72">
    <mergeCell ref="N93:P93"/>
    <mergeCell ref="N97:P97"/>
    <mergeCell ref="N98:P98"/>
    <mergeCell ref="A73:C73"/>
    <mergeCell ref="A3:S3"/>
    <mergeCell ref="A4:S4"/>
    <mergeCell ref="A13:C13"/>
    <mergeCell ref="A15:C15"/>
    <mergeCell ref="L11:P11"/>
    <mergeCell ref="E15:H15"/>
    <mergeCell ref="E13:H13"/>
    <mergeCell ref="P12:P14"/>
    <mergeCell ref="E18:H18"/>
    <mergeCell ref="E19:H19"/>
    <mergeCell ref="E20:H20"/>
    <mergeCell ref="E21:H21"/>
    <mergeCell ref="E22:H22"/>
    <mergeCell ref="E23:H23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40:H40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58:H58"/>
    <mergeCell ref="E59:H59"/>
    <mergeCell ref="E60:H60"/>
    <mergeCell ref="E61:H61"/>
    <mergeCell ref="E57:H57"/>
    <mergeCell ref="E62:H62"/>
    <mergeCell ref="E63:H63"/>
    <mergeCell ref="E64:H64"/>
    <mergeCell ref="E65:H65"/>
    <mergeCell ref="E66:H66"/>
    <mergeCell ref="E72:H72"/>
    <mergeCell ref="E76:H76"/>
    <mergeCell ref="E78:H78"/>
    <mergeCell ref="E79:H79"/>
    <mergeCell ref="E67:H67"/>
    <mergeCell ref="E68:H68"/>
    <mergeCell ref="E69:H69"/>
    <mergeCell ref="E70:H70"/>
    <mergeCell ref="E71:H71"/>
    <mergeCell ref="E77:H77"/>
    <mergeCell ref="E80:H80"/>
    <mergeCell ref="E81:H81"/>
    <mergeCell ref="E82:H82"/>
    <mergeCell ref="E83:H83"/>
    <mergeCell ref="E84:H84"/>
  </mergeCells>
  <phoneticPr fontId="15" type="noConversion"/>
  <printOptions horizontalCentered="1"/>
  <pageMargins left="0.75" right="0.5" top="0.75" bottom="0.75" header="0.75" footer="0.5"/>
  <pageSetup paperSize="5" scale="90" orientation="landscape" horizontalDpi="4294967293" verticalDpi="300" r:id="rId6"/>
  <headerFooter scaleWithDoc="0" alignWithMargins="0">
    <oddHeader xml:space="preserve">&amp;R&amp;"Arial,Bold"&amp;10                                                                                                                                   &amp;"Arial,Regular"                  </oddHeader>
    <oddFooter>&amp;C&amp;"Arial Narrow,Regular"&amp;9Page &amp;P of &amp;N</oddFooter>
  </headerFooter>
  <rowBreaks count="2" manualBreakCount="2">
    <brk id="44" max="18" man="1"/>
    <brk id="68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view="pageBreakPreview" topLeftCell="A35" zoomScaleSheetLayoutView="100" workbookViewId="0">
      <selection activeCell="A51" sqref="A51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9" width="8.84375" style="1"/>
    <col min="20" max="20" width="10.3046875" style="1" bestFit="1" customWidth="1"/>
    <col min="21" max="21" width="13.23046875" style="1" customWidth="1"/>
    <col min="22" max="22" width="9.69140625" style="1" bestFit="1" customWidth="1"/>
    <col min="23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" customHeight="1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10" customHeight="1" x14ac:dyDescent="0.25"/>
    <row r="6" spans="1:19" ht="15" customHeight="1" x14ac:dyDescent="0.3">
      <c r="A6" s="2" t="s">
        <v>117</v>
      </c>
      <c r="B6" s="2" t="s">
        <v>112</v>
      </c>
      <c r="C6" s="66" t="s">
        <v>197</v>
      </c>
      <c r="H6" s="3"/>
      <c r="I6" s="3"/>
      <c r="R6" s="70">
        <v>1031</v>
      </c>
    </row>
    <row r="7" spans="1:19" ht="15" customHeight="1" x14ac:dyDescent="0.3">
      <c r="A7" s="5" t="s">
        <v>118</v>
      </c>
      <c r="B7" s="2" t="s">
        <v>112</v>
      </c>
      <c r="C7" s="5" t="s">
        <v>212</v>
      </c>
    </row>
    <row r="8" spans="1:19" ht="15" customHeight="1" x14ac:dyDescent="0.3">
      <c r="A8" s="5" t="s">
        <v>119</v>
      </c>
      <c r="B8" s="2" t="s">
        <v>112</v>
      </c>
      <c r="C8" s="5" t="s">
        <v>198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10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230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230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238"/>
      <c r="L13" s="238" t="s">
        <v>319</v>
      </c>
      <c r="M13" s="238"/>
      <c r="N13" s="238" t="s">
        <v>319</v>
      </c>
      <c r="O13" s="238"/>
      <c r="P13" s="287"/>
      <c r="Q13" s="40"/>
      <c r="R13" s="238">
        <v>2022</v>
      </c>
    </row>
    <row r="14" spans="1:19" ht="15" customHeight="1" x14ac:dyDescent="0.25">
      <c r="A14" s="231"/>
      <c r="B14" s="231"/>
      <c r="C14" s="231"/>
      <c r="D14" s="9"/>
      <c r="E14" s="231"/>
      <c r="F14" s="231"/>
      <c r="G14" s="231"/>
      <c r="H14" s="231"/>
      <c r="I14" s="8"/>
      <c r="J14" s="238" t="s">
        <v>123</v>
      </c>
      <c r="K14" s="238"/>
      <c r="L14" s="238" t="s">
        <v>123</v>
      </c>
      <c r="M14" s="238"/>
      <c r="N14" s="238" t="s">
        <v>125</v>
      </c>
      <c r="O14" s="238"/>
      <c r="P14" s="287"/>
      <c r="Q14" s="40"/>
      <c r="R14" s="236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10" customHeight="1" x14ac:dyDescent="0.25">
      <c r="K16" s="7"/>
      <c r="M16" s="7"/>
      <c r="O16" s="7"/>
      <c r="Q16" s="7"/>
    </row>
    <row r="17" spans="1:21" s="7" customFormat="1" ht="15" customHeight="1" x14ac:dyDescent="0.3">
      <c r="A17" s="62" t="s">
        <v>186</v>
      </c>
      <c r="B17" s="12"/>
      <c r="C17" s="12"/>
      <c r="J17" s="13"/>
      <c r="K17" s="13"/>
    </row>
    <row r="18" spans="1:21" s="7" customFormat="1" ht="15.75" customHeight="1" x14ac:dyDescent="0.25">
      <c r="A18" s="75" t="s">
        <v>6</v>
      </c>
      <c r="B18" s="99"/>
      <c r="C18" s="99"/>
      <c r="D18" s="100"/>
      <c r="E18" s="289" t="s">
        <v>324</v>
      </c>
      <c r="F18" s="289"/>
      <c r="G18" s="289"/>
      <c r="H18" s="289"/>
      <c r="I18" s="100"/>
      <c r="J18" s="34"/>
      <c r="K18" s="13"/>
      <c r="L18" s="34"/>
      <c r="M18" s="34"/>
      <c r="N18" s="34">
        <f t="shared" ref="N18:N32" si="0">P18-L18</f>
        <v>0</v>
      </c>
      <c r="O18" s="34"/>
      <c r="P18" s="34"/>
      <c r="Q18" s="34"/>
      <c r="R18" s="252">
        <v>598212</v>
      </c>
      <c r="U18" s="7">
        <f>'[2]1031-LEP 2016'!$N$184</f>
        <v>26443318.43</v>
      </c>
    </row>
    <row r="19" spans="1:21" s="7" customFormat="1" ht="15.75" customHeight="1" x14ac:dyDescent="0.25">
      <c r="A19" s="75" t="s">
        <v>11</v>
      </c>
      <c r="B19" s="99"/>
      <c r="C19" s="99"/>
      <c r="D19" s="100"/>
      <c r="E19" s="289" t="s">
        <v>325</v>
      </c>
      <c r="F19" s="289"/>
      <c r="G19" s="289"/>
      <c r="H19" s="289"/>
      <c r="J19" s="34"/>
      <c r="K19" s="13"/>
      <c r="L19" s="34"/>
      <c r="M19" s="34"/>
      <c r="N19" s="34">
        <f t="shared" si="0"/>
        <v>0</v>
      </c>
      <c r="O19" s="34"/>
      <c r="P19" s="34"/>
      <c r="Q19" s="34"/>
      <c r="R19" s="34">
        <v>72000</v>
      </c>
    </row>
    <row r="20" spans="1:21" s="7" customFormat="1" ht="15.5" hidden="1" x14ac:dyDescent="0.35">
      <c r="A20" s="75" t="s">
        <v>13</v>
      </c>
      <c r="B20" s="99"/>
      <c r="C20" s="99"/>
      <c r="D20" s="100"/>
      <c r="E20" s="263" t="s">
        <v>326</v>
      </c>
      <c r="F20" s="273"/>
      <c r="G20" s="273"/>
      <c r="H20" s="273"/>
      <c r="J20" s="34"/>
      <c r="K20" s="13"/>
      <c r="L20" s="34"/>
      <c r="M20" s="34"/>
      <c r="N20" s="34">
        <f t="shared" si="0"/>
        <v>0</v>
      </c>
      <c r="O20" s="34"/>
      <c r="P20" s="34"/>
      <c r="Q20" s="34"/>
      <c r="R20" s="34"/>
    </row>
    <row r="21" spans="1:21" s="7" customFormat="1" ht="15.5" hidden="1" x14ac:dyDescent="0.35">
      <c r="A21" s="75" t="s">
        <v>14</v>
      </c>
      <c r="B21" s="99"/>
      <c r="C21" s="99"/>
      <c r="D21" s="100"/>
      <c r="E21" s="263" t="s">
        <v>327</v>
      </c>
      <c r="F21" s="273"/>
      <c r="G21" s="273"/>
      <c r="H21" s="273"/>
      <c r="J21" s="34"/>
      <c r="K21" s="13"/>
      <c r="L21" s="34"/>
      <c r="M21" s="34"/>
      <c r="N21" s="34">
        <f t="shared" si="0"/>
        <v>0</v>
      </c>
      <c r="O21" s="34"/>
      <c r="P21" s="34"/>
      <c r="Q21" s="34"/>
      <c r="R21" s="34"/>
    </row>
    <row r="22" spans="1:21" s="7" customFormat="1" ht="15.75" customHeight="1" x14ac:dyDescent="0.25">
      <c r="A22" s="75" t="s">
        <v>16</v>
      </c>
      <c r="B22" s="99"/>
      <c r="C22" s="99"/>
      <c r="D22" s="100"/>
      <c r="E22" s="289" t="s">
        <v>328</v>
      </c>
      <c r="F22" s="289"/>
      <c r="G22" s="289"/>
      <c r="H22" s="289"/>
      <c r="J22" s="34"/>
      <c r="K22" s="13"/>
      <c r="L22" s="34"/>
      <c r="M22" s="34"/>
      <c r="N22" s="34">
        <f t="shared" si="0"/>
        <v>0</v>
      </c>
      <c r="O22" s="34"/>
      <c r="P22" s="34"/>
      <c r="Q22" s="34"/>
      <c r="R22" s="34">
        <v>18000</v>
      </c>
    </row>
    <row r="23" spans="1:21" s="7" customFormat="1" ht="15.5" hidden="1" x14ac:dyDescent="0.35">
      <c r="A23" s="75" t="s">
        <v>22</v>
      </c>
      <c r="B23" s="99"/>
      <c r="C23" s="99"/>
      <c r="D23" s="100"/>
      <c r="E23" s="263" t="s">
        <v>330</v>
      </c>
      <c r="F23" s="273"/>
      <c r="G23" s="273"/>
      <c r="H23" s="273"/>
      <c r="J23" s="34"/>
      <c r="K23" s="13"/>
      <c r="L23" s="34"/>
      <c r="M23" s="34"/>
      <c r="N23" s="34">
        <f t="shared" si="0"/>
        <v>0</v>
      </c>
      <c r="O23" s="34"/>
      <c r="P23" s="34"/>
      <c r="Q23" s="34"/>
      <c r="R23" s="34"/>
    </row>
    <row r="24" spans="1:21" s="7" customFormat="1" ht="15.75" customHeight="1" x14ac:dyDescent="0.25">
      <c r="A24" s="75" t="s">
        <v>26</v>
      </c>
      <c r="B24" s="99"/>
      <c r="C24" s="99"/>
      <c r="D24" s="100"/>
      <c r="E24" s="289" t="s">
        <v>332</v>
      </c>
      <c r="F24" s="289"/>
      <c r="G24" s="289"/>
      <c r="H24" s="289"/>
      <c r="J24" s="34"/>
      <c r="K24" s="34"/>
      <c r="L24" s="34"/>
      <c r="M24" s="34"/>
      <c r="N24" s="34">
        <f>P24-L24</f>
        <v>0</v>
      </c>
      <c r="O24" s="34"/>
      <c r="P24" s="34"/>
      <c r="Q24" s="34"/>
      <c r="R24" s="34">
        <v>49851</v>
      </c>
    </row>
    <row r="25" spans="1:21" s="7" customFormat="1" ht="15.75" customHeight="1" x14ac:dyDescent="0.25">
      <c r="A25" s="75" t="s">
        <v>25</v>
      </c>
      <c r="B25" s="99"/>
      <c r="C25" s="99"/>
      <c r="D25" s="100"/>
      <c r="E25" s="289" t="s">
        <v>333</v>
      </c>
      <c r="F25" s="289"/>
      <c r="G25" s="289"/>
      <c r="H25" s="289"/>
      <c r="J25" s="34"/>
      <c r="K25" s="34"/>
      <c r="L25" s="34"/>
      <c r="M25" s="34"/>
      <c r="N25" s="34">
        <f t="shared" si="0"/>
        <v>0</v>
      </c>
      <c r="O25" s="34"/>
      <c r="P25" s="34"/>
      <c r="Q25" s="34"/>
      <c r="R25" s="34">
        <v>15000</v>
      </c>
    </row>
    <row r="26" spans="1:21" s="7" customFormat="1" ht="15.75" customHeight="1" x14ac:dyDescent="0.25">
      <c r="A26" s="75" t="s">
        <v>139</v>
      </c>
      <c r="B26" s="99"/>
      <c r="C26" s="99"/>
      <c r="D26" s="100"/>
      <c r="E26" s="289" t="s">
        <v>334</v>
      </c>
      <c r="F26" s="289"/>
      <c r="G26" s="289"/>
      <c r="H26" s="289"/>
      <c r="J26" s="34"/>
      <c r="K26" s="13"/>
      <c r="L26" s="34"/>
      <c r="M26" s="34"/>
      <c r="N26" s="34">
        <f>P26-L26</f>
        <v>0</v>
      </c>
      <c r="O26" s="34"/>
      <c r="P26" s="34"/>
      <c r="Q26" s="34"/>
      <c r="R26" s="34">
        <v>49851</v>
      </c>
    </row>
    <row r="27" spans="1:21" s="7" customFormat="1" ht="15.75" customHeight="1" x14ac:dyDescent="0.25">
      <c r="A27" s="75" t="s">
        <v>249</v>
      </c>
      <c r="B27" s="99"/>
      <c r="C27" s="99"/>
      <c r="D27" s="100"/>
      <c r="E27" s="289" t="s">
        <v>335</v>
      </c>
      <c r="F27" s="289"/>
      <c r="G27" s="289"/>
      <c r="H27" s="289"/>
      <c r="J27" s="34"/>
      <c r="K27" s="34"/>
      <c r="L27" s="34"/>
      <c r="M27" s="34"/>
      <c r="N27" s="34">
        <f t="shared" si="0"/>
        <v>0</v>
      </c>
      <c r="O27" s="34"/>
      <c r="P27" s="34"/>
      <c r="Q27" s="34"/>
      <c r="R27" s="34">
        <v>71785.440000000002</v>
      </c>
      <c r="U27" s="7">
        <f>'[2]1031-LEP 2016'!$N$193</f>
        <v>3170387.67</v>
      </c>
    </row>
    <row r="28" spans="1:21" s="7" customFormat="1" ht="15.75" customHeight="1" x14ac:dyDescent="0.25">
      <c r="A28" s="75" t="s">
        <v>29</v>
      </c>
      <c r="B28" s="99"/>
      <c r="C28" s="99"/>
      <c r="D28" s="100"/>
      <c r="E28" s="289" t="s">
        <v>336</v>
      </c>
      <c r="F28" s="289"/>
      <c r="G28" s="289"/>
      <c r="H28" s="289"/>
      <c r="J28" s="34"/>
      <c r="K28" s="34"/>
      <c r="L28" s="34"/>
      <c r="M28" s="34"/>
      <c r="N28" s="34">
        <f t="shared" si="0"/>
        <v>0</v>
      </c>
      <c r="O28" s="34"/>
      <c r="P28" s="34"/>
      <c r="Q28" s="34"/>
      <c r="R28" s="34">
        <v>3600</v>
      </c>
    </row>
    <row r="29" spans="1:21" s="7" customFormat="1" ht="15.75" customHeight="1" x14ac:dyDescent="0.25">
      <c r="A29" s="75" t="s">
        <v>30</v>
      </c>
      <c r="B29" s="99"/>
      <c r="C29" s="99"/>
      <c r="D29" s="100"/>
      <c r="E29" s="289" t="s">
        <v>337</v>
      </c>
      <c r="F29" s="289"/>
      <c r="G29" s="289"/>
      <c r="H29" s="289"/>
      <c r="J29" s="34"/>
      <c r="K29" s="34"/>
      <c r="L29" s="34"/>
      <c r="M29" s="34"/>
      <c r="N29" s="34">
        <f t="shared" si="0"/>
        <v>0</v>
      </c>
      <c r="O29" s="34"/>
      <c r="P29" s="34"/>
      <c r="Q29" s="34"/>
      <c r="R29" s="34">
        <v>11964.24</v>
      </c>
    </row>
    <row r="30" spans="1:21" s="7" customFormat="1" ht="15.75" customHeight="1" x14ac:dyDescent="0.25">
      <c r="A30" s="75" t="s">
        <v>31</v>
      </c>
      <c r="B30" s="99"/>
      <c r="C30" s="99"/>
      <c r="D30" s="100"/>
      <c r="E30" s="289" t="s">
        <v>338</v>
      </c>
      <c r="F30" s="289"/>
      <c r="G30" s="289"/>
      <c r="H30" s="289"/>
      <c r="J30" s="34"/>
      <c r="K30" s="34"/>
      <c r="L30" s="34"/>
      <c r="M30" s="34"/>
      <c r="N30" s="34">
        <f t="shared" si="0"/>
        <v>0</v>
      </c>
      <c r="O30" s="34"/>
      <c r="P30" s="34"/>
      <c r="Q30" s="34"/>
      <c r="R30" s="34">
        <v>3600</v>
      </c>
    </row>
    <row r="31" spans="1:21" s="7" customFormat="1" ht="15.5" hidden="1" x14ac:dyDescent="0.35">
      <c r="A31" s="75" t="s">
        <v>32</v>
      </c>
      <c r="B31" s="99"/>
      <c r="C31" s="99"/>
      <c r="D31" s="100"/>
      <c r="E31" s="226" t="s">
        <v>339</v>
      </c>
      <c r="F31"/>
      <c r="G31"/>
      <c r="H31"/>
      <c r="J31" s="34"/>
      <c r="K31" s="34"/>
      <c r="L31" s="34"/>
      <c r="M31" s="34"/>
      <c r="N31" s="34">
        <f t="shared" si="0"/>
        <v>0</v>
      </c>
      <c r="O31" s="34"/>
      <c r="P31" s="34"/>
      <c r="Q31" s="34"/>
      <c r="R31" s="160"/>
    </row>
    <row r="32" spans="1:21" s="7" customFormat="1" ht="15.75" customHeight="1" x14ac:dyDescent="0.25">
      <c r="A32" s="75" t="s">
        <v>34</v>
      </c>
      <c r="B32" s="99"/>
      <c r="C32" s="99"/>
      <c r="D32" s="100"/>
      <c r="E32" s="289" t="s">
        <v>340</v>
      </c>
      <c r="F32" s="289"/>
      <c r="G32" s="289"/>
      <c r="H32" s="289"/>
      <c r="J32" s="34"/>
      <c r="K32" s="34"/>
      <c r="L32" s="34"/>
      <c r="M32" s="34"/>
      <c r="N32" s="34">
        <f t="shared" si="0"/>
        <v>0</v>
      </c>
      <c r="O32" s="34"/>
      <c r="P32" s="34"/>
      <c r="Q32" s="34"/>
      <c r="R32" s="34">
        <v>15000</v>
      </c>
    </row>
    <row r="33" spans="1:21" s="7" customFormat="1" hidden="1" x14ac:dyDescent="0.25">
      <c r="A33" s="75" t="s">
        <v>148</v>
      </c>
      <c r="B33" s="99"/>
      <c r="C33" s="99"/>
      <c r="D33" s="100"/>
      <c r="E33" s="100">
        <v>5</v>
      </c>
      <c r="F33" s="101" t="s">
        <v>7</v>
      </c>
      <c r="G33" s="100" t="s">
        <v>28</v>
      </c>
      <c r="H33" s="100" t="s">
        <v>63</v>
      </c>
      <c r="J33" s="34"/>
      <c r="K33" s="34"/>
      <c r="L33" s="34"/>
      <c r="M33" s="34"/>
      <c r="N33" s="34"/>
      <c r="O33" s="34"/>
      <c r="P33" s="34"/>
      <c r="Q33" s="34"/>
      <c r="R33" s="34"/>
    </row>
    <row r="34" spans="1:21" s="7" customFormat="1" ht="18" customHeight="1" x14ac:dyDescent="0.3">
      <c r="A34" s="58" t="s">
        <v>35</v>
      </c>
      <c r="B34" s="24"/>
      <c r="C34" s="24"/>
      <c r="J34" s="138">
        <f>SUM(J18:J33)</f>
        <v>0</v>
      </c>
      <c r="K34" s="139"/>
      <c r="L34" s="138">
        <f>SUM(L18:L33)</f>
        <v>0</v>
      </c>
      <c r="M34" s="34"/>
      <c r="N34" s="138">
        <f>SUM(N18:N33)</f>
        <v>0</v>
      </c>
      <c r="O34" s="34"/>
      <c r="P34" s="138">
        <f>SUM(P18:P33)</f>
        <v>0</v>
      </c>
      <c r="Q34" s="34"/>
      <c r="R34" s="138">
        <f>SUM(R18:R33)</f>
        <v>908863.67999999993</v>
      </c>
      <c r="T34" s="7" t="e">
        <f>#REF!+#REF!+#REF!</f>
        <v>#REF!</v>
      </c>
    </row>
    <row r="35" spans="1:21" s="7" customFormat="1" ht="13" x14ac:dyDescent="0.25">
      <c r="A35" s="17"/>
      <c r="B35" s="17"/>
      <c r="C35" s="17"/>
      <c r="J35" s="139"/>
      <c r="K35" s="139"/>
      <c r="L35" s="34"/>
      <c r="M35" s="34"/>
      <c r="N35" s="34"/>
      <c r="O35" s="34"/>
      <c r="P35" s="34"/>
      <c r="Q35" s="34"/>
      <c r="R35" s="34"/>
    </row>
    <row r="36" spans="1:21" s="7" customFormat="1" ht="15" customHeight="1" x14ac:dyDescent="0.3">
      <c r="A36" s="62" t="s">
        <v>187</v>
      </c>
      <c r="B36" s="12"/>
      <c r="C36" s="12"/>
      <c r="J36" s="34"/>
      <c r="K36" s="34"/>
      <c r="L36" s="34"/>
      <c r="M36" s="34"/>
      <c r="N36" s="34"/>
      <c r="O36" s="34"/>
      <c r="P36" s="34"/>
      <c r="Q36" s="34"/>
      <c r="R36" s="34"/>
    </row>
    <row r="37" spans="1:21" s="7" customFormat="1" ht="15.75" customHeight="1" x14ac:dyDescent="0.25">
      <c r="A37" s="75" t="s">
        <v>36</v>
      </c>
      <c r="B37" s="99"/>
      <c r="C37" s="99"/>
      <c r="D37" s="100"/>
      <c r="E37" s="289" t="s">
        <v>341</v>
      </c>
      <c r="F37" s="289"/>
      <c r="G37" s="289"/>
      <c r="H37" s="289"/>
      <c r="J37" s="34"/>
      <c r="K37" s="34"/>
      <c r="L37" s="34"/>
      <c r="M37" s="34"/>
      <c r="N37" s="34">
        <f t="shared" ref="N37:N52" si="1">P37-L37</f>
        <v>0</v>
      </c>
      <c r="O37" s="34"/>
      <c r="P37" s="34"/>
      <c r="Q37" s="34"/>
      <c r="R37" s="34">
        <v>18000</v>
      </c>
    </row>
    <row r="38" spans="1:21" s="7" customFormat="1" ht="15.75" customHeight="1" x14ac:dyDescent="0.25">
      <c r="A38" s="75" t="s">
        <v>38</v>
      </c>
      <c r="B38" s="99"/>
      <c r="C38" s="99"/>
      <c r="E38" s="289" t="s">
        <v>343</v>
      </c>
      <c r="F38" s="289"/>
      <c r="G38" s="289"/>
      <c r="H38" s="289"/>
      <c r="J38" s="34"/>
      <c r="K38" s="34"/>
      <c r="L38" s="34"/>
      <c r="M38" s="34"/>
      <c r="N38" s="34"/>
      <c r="O38" s="34"/>
      <c r="P38" s="34"/>
      <c r="Q38" s="34"/>
      <c r="R38" s="34">
        <v>225000</v>
      </c>
    </row>
    <row r="39" spans="1:21" s="7" customFormat="1" ht="15.5" hidden="1" x14ac:dyDescent="0.35">
      <c r="A39" s="75" t="s">
        <v>42</v>
      </c>
      <c r="B39" s="99"/>
      <c r="C39" s="99"/>
      <c r="D39" s="100"/>
      <c r="E39" s="263" t="s">
        <v>491</v>
      </c>
      <c r="F39" s="273"/>
      <c r="G39" s="273"/>
      <c r="H39" s="273"/>
      <c r="J39" s="34"/>
      <c r="K39" s="34"/>
      <c r="L39" s="34"/>
      <c r="M39" s="34"/>
      <c r="N39" s="34">
        <f t="shared" si="1"/>
        <v>0</v>
      </c>
      <c r="O39" s="34"/>
      <c r="P39" s="34"/>
      <c r="Q39" s="34"/>
      <c r="R39" s="34"/>
    </row>
    <row r="40" spans="1:21" s="7" customFormat="1" ht="15.5" hidden="1" x14ac:dyDescent="0.35">
      <c r="A40" s="75" t="s">
        <v>87</v>
      </c>
      <c r="B40" s="99"/>
      <c r="C40" s="99"/>
      <c r="E40" s="263" t="s">
        <v>390</v>
      </c>
      <c r="F40" s="273"/>
      <c r="G40" s="273"/>
      <c r="H40" s="273"/>
      <c r="J40" s="34"/>
      <c r="K40" s="34"/>
      <c r="L40" s="34"/>
      <c r="M40" s="34"/>
      <c r="N40" s="34">
        <f t="shared" si="1"/>
        <v>0</v>
      </c>
      <c r="O40" s="34"/>
      <c r="P40" s="34"/>
      <c r="Q40" s="34"/>
      <c r="R40" s="34"/>
    </row>
    <row r="41" spans="1:21" s="7" customFormat="1" ht="15.5" hidden="1" x14ac:dyDescent="0.35">
      <c r="A41" s="75" t="s">
        <v>149</v>
      </c>
      <c r="B41" s="99"/>
      <c r="C41" s="99"/>
      <c r="D41" s="100"/>
      <c r="E41" s="263" t="s">
        <v>391</v>
      </c>
      <c r="F41" s="273"/>
      <c r="G41" s="273"/>
      <c r="H41" s="273"/>
      <c r="J41" s="34"/>
      <c r="K41" s="35"/>
      <c r="L41" s="34"/>
      <c r="M41" s="34"/>
      <c r="N41" s="34">
        <f t="shared" si="1"/>
        <v>0</v>
      </c>
      <c r="O41" s="34"/>
      <c r="P41" s="34"/>
      <c r="Q41" s="34"/>
      <c r="R41" s="34"/>
    </row>
    <row r="42" spans="1:21" s="7" customFormat="1" ht="15.5" hidden="1" x14ac:dyDescent="0.35">
      <c r="A42" s="75" t="s">
        <v>150</v>
      </c>
      <c r="B42" s="99"/>
      <c r="C42" s="99"/>
      <c r="D42" s="100"/>
      <c r="E42" s="263" t="s">
        <v>490</v>
      </c>
      <c r="F42" s="273"/>
      <c r="G42" s="273"/>
      <c r="H42" s="273"/>
      <c r="J42" s="34"/>
      <c r="K42" s="35"/>
      <c r="L42" s="34"/>
      <c r="M42" s="34"/>
      <c r="N42" s="34">
        <f t="shared" si="1"/>
        <v>0</v>
      </c>
      <c r="O42" s="34"/>
      <c r="P42" s="34"/>
      <c r="Q42" s="34"/>
      <c r="R42" s="34"/>
    </row>
    <row r="43" spans="1:21" s="7" customFormat="1" ht="15.75" customHeight="1" x14ac:dyDescent="0.25">
      <c r="A43" s="75" t="s">
        <v>43</v>
      </c>
      <c r="B43" s="99"/>
      <c r="C43" s="99"/>
      <c r="D43" s="100"/>
      <c r="E43" s="289" t="s">
        <v>347</v>
      </c>
      <c r="F43" s="289"/>
      <c r="G43" s="289"/>
      <c r="H43" s="289"/>
      <c r="J43" s="34"/>
      <c r="K43" s="35"/>
      <c r="L43" s="34"/>
      <c r="M43" s="34"/>
      <c r="N43" s="34">
        <f t="shared" si="1"/>
        <v>0</v>
      </c>
      <c r="O43" s="34"/>
      <c r="P43" s="34"/>
      <c r="Q43" s="34"/>
      <c r="R43" s="34">
        <v>90000</v>
      </c>
    </row>
    <row r="44" spans="1:21" s="7" customFormat="1" ht="15.5" hidden="1" x14ac:dyDescent="0.35">
      <c r="A44" s="75" t="s">
        <v>45</v>
      </c>
      <c r="B44" s="99"/>
      <c r="C44" s="99"/>
      <c r="D44" s="100"/>
      <c r="E44" s="263" t="s">
        <v>348</v>
      </c>
      <c r="F44" s="273"/>
      <c r="G44" s="273"/>
      <c r="H44" s="273"/>
      <c r="J44" s="34"/>
      <c r="K44" s="34"/>
      <c r="L44" s="34"/>
      <c r="M44" s="34"/>
      <c r="N44" s="34">
        <f t="shared" si="1"/>
        <v>0</v>
      </c>
      <c r="O44" s="34"/>
      <c r="P44" s="34"/>
      <c r="Q44" s="34"/>
      <c r="R44" s="34"/>
      <c r="U44" s="7">
        <v>41303766.329999998</v>
      </c>
    </row>
    <row r="45" spans="1:21" s="7" customFormat="1" ht="15.5" hidden="1" x14ac:dyDescent="0.35">
      <c r="A45" s="75" t="s">
        <v>47</v>
      </c>
      <c r="B45" s="99"/>
      <c r="C45" s="99"/>
      <c r="E45" s="263" t="s">
        <v>349</v>
      </c>
      <c r="F45" s="273"/>
      <c r="G45" s="273"/>
      <c r="H45" s="273"/>
      <c r="J45" s="34"/>
      <c r="K45" s="34"/>
      <c r="L45" s="34"/>
      <c r="M45" s="34"/>
      <c r="N45" s="34">
        <f t="shared" si="1"/>
        <v>0</v>
      </c>
      <c r="O45" s="34"/>
      <c r="P45" s="34"/>
      <c r="Q45" s="34"/>
      <c r="R45" s="34"/>
      <c r="U45" s="7">
        <v>25392200</v>
      </c>
    </row>
    <row r="46" spans="1:21" s="7" customFormat="1" ht="15.5" hidden="1" x14ac:dyDescent="0.35">
      <c r="A46" s="75" t="s">
        <v>49</v>
      </c>
      <c r="B46" s="99"/>
      <c r="C46" s="99"/>
      <c r="D46" s="100"/>
      <c r="E46" s="263" t="s">
        <v>495</v>
      </c>
      <c r="F46" s="273"/>
      <c r="G46" s="273"/>
      <c r="H46" s="273"/>
      <c r="J46" s="34"/>
      <c r="K46" s="34"/>
      <c r="L46" s="34"/>
      <c r="M46" s="34"/>
      <c r="N46" s="34"/>
      <c r="O46" s="34"/>
      <c r="P46" s="34"/>
      <c r="Q46" s="34"/>
      <c r="R46" s="34"/>
      <c r="U46" s="7">
        <v>1530000</v>
      </c>
    </row>
    <row r="47" spans="1:21" s="7" customFormat="1" ht="15.5" hidden="1" x14ac:dyDescent="0.35">
      <c r="A47" s="75" t="s">
        <v>51</v>
      </c>
      <c r="B47" s="99"/>
      <c r="C47" s="99"/>
      <c r="D47" s="100"/>
      <c r="E47" s="263" t="s">
        <v>496</v>
      </c>
      <c r="F47" s="273"/>
      <c r="G47" s="273"/>
      <c r="H47" s="273"/>
      <c r="J47" s="34"/>
      <c r="K47" s="34"/>
      <c r="L47" s="34"/>
      <c r="M47" s="34"/>
      <c r="N47" s="34"/>
      <c r="O47" s="34"/>
      <c r="P47" s="34"/>
      <c r="Q47" s="34"/>
      <c r="R47" s="34"/>
      <c r="U47" s="7">
        <f>SUM(U44:U46)</f>
        <v>68225966.329999998</v>
      </c>
    </row>
    <row r="48" spans="1:21" s="7" customFormat="1" ht="15.5" hidden="1" x14ac:dyDescent="0.35">
      <c r="A48" s="75" t="s">
        <v>52</v>
      </c>
      <c r="B48" s="99"/>
      <c r="C48" s="99"/>
      <c r="E48" s="263" t="s">
        <v>350</v>
      </c>
      <c r="F48" s="273"/>
      <c r="G48" s="273"/>
      <c r="H48" s="273"/>
      <c r="J48" s="34"/>
      <c r="K48" s="34"/>
      <c r="L48" s="34"/>
      <c r="M48" s="34"/>
      <c r="N48" s="34">
        <f t="shared" si="1"/>
        <v>0</v>
      </c>
      <c r="O48" s="34"/>
      <c r="P48" s="34"/>
      <c r="Q48" s="34"/>
      <c r="R48" s="34"/>
    </row>
    <row r="49" spans="1:18" s="7" customFormat="1" ht="15.5" hidden="1" x14ac:dyDescent="0.35">
      <c r="A49" s="75" t="s">
        <v>54</v>
      </c>
      <c r="B49" s="99"/>
      <c r="C49" s="99"/>
      <c r="E49" s="263" t="s">
        <v>351</v>
      </c>
      <c r="F49" s="273"/>
      <c r="G49" s="273"/>
      <c r="H49" s="273"/>
      <c r="J49" s="34"/>
      <c r="K49" s="34"/>
      <c r="L49" s="34"/>
      <c r="M49" s="34"/>
      <c r="N49" s="34"/>
      <c r="O49" s="34"/>
      <c r="P49" s="34"/>
      <c r="Q49" s="34"/>
      <c r="R49" s="34"/>
    </row>
    <row r="50" spans="1:18" s="7" customFormat="1" ht="15.75" customHeight="1" x14ac:dyDescent="0.25">
      <c r="A50" s="75" t="s">
        <v>67</v>
      </c>
      <c r="B50" s="99"/>
      <c r="C50" s="99"/>
      <c r="E50" s="289" t="s">
        <v>355</v>
      </c>
      <c r="F50" s="289"/>
      <c r="G50" s="289"/>
      <c r="H50" s="289"/>
      <c r="J50" s="34"/>
      <c r="K50" s="34"/>
      <c r="L50" s="34"/>
      <c r="M50" s="34"/>
      <c r="N50" s="34">
        <f t="shared" si="1"/>
        <v>0</v>
      </c>
      <c r="O50" s="34"/>
      <c r="P50" s="34"/>
      <c r="Q50" s="34"/>
      <c r="R50" s="34">
        <v>75000</v>
      </c>
    </row>
    <row r="51" spans="1:18" s="7" customFormat="1" ht="15.75" customHeight="1" x14ac:dyDescent="0.25">
      <c r="A51" s="75" t="s">
        <v>60</v>
      </c>
      <c r="B51" s="99"/>
      <c r="C51" s="99"/>
      <c r="E51" s="289" t="s">
        <v>365</v>
      </c>
      <c r="F51" s="289"/>
      <c r="G51" s="289"/>
      <c r="H51" s="289"/>
      <c r="J51" s="34"/>
      <c r="K51" s="34"/>
      <c r="L51" s="34"/>
      <c r="M51" s="34"/>
      <c r="N51" s="34">
        <f t="shared" si="1"/>
        <v>0</v>
      </c>
      <c r="O51" s="34"/>
      <c r="P51" s="34"/>
      <c r="Q51" s="34"/>
      <c r="R51" s="34">
        <v>50000</v>
      </c>
    </row>
    <row r="52" spans="1:18" s="7" customFormat="1" ht="15.75" customHeight="1" x14ac:dyDescent="0.25">
      <c r="A52" s="75" t="s">
        <v>61</v>
      </c>
      <c r="B52" s="99"/>
      <c r="C52" s="99"/>
      <c r="E52" s="289" t="s">
        <v>366</v>
      </c>
      <c r="F52" s="289"/>
      <c r="G52" s="289"/>
      <c r="H52" s="289"/>
      <c r="J52" s="34"/>
      <c r="K52" s="34"/>
      <c r="L52" s="34"/>
      <c r="M52" s="34"/>
      <c r="N52" s="34">
        <f t="shared" si="1"/>
        <v>0</v>
      </c>
      <c r="O52" s="34"/>
      <c r="P52" s="34"/>
      <c r="Q52" s="34"/>
      <c r="R52" s="34">
        <v>150000</v>
      </c>
    </row>
    <row r="53" spans="1:18" s="7" customFormat="1" ht="15.5" hidden="1" x14ac:dyDescent="0.35">
      <c r="A53" s="75" t="s">
        <v>57</v>
      </c>
      <c r="B53" s="99"/>
      <c r="C53" s="99"/>
      <c r="E53" s="263" t="s">
        <v>369</v>
      </c>
      <c r="F53" s="273"/>
      <c r="G53" s="273"/>
      <c r="H53" s="273"/>
      <c r="J53" s="34"/>
      <c r="K53" s="34"/>
      <c r="L53" s="34"/>
      <c r="M53" s="34"/>
      <c r="N53" s="34">
        <f>P53-L53</f>
        <v>0</v>
      </c>
      <c r="O53" s="34"/>
      <c r="P53" s="34"/>
      <c r="Q53" s="34"/>
      <c r="R53" s="34"/>
    </row>
    <row r="54" spans="1:18" s="7" customFormat="1" ht="15.5" hidden="1" x14ac:dyDescent="0.35">
      <c r="A54" s="75" t="s">
        <v>64</v>
      </c>
      <c r="B54" s="99"/>
      <c r="C54" s="99"/>
      <c r="E54" s="263" t="s">
        <v>370</v>
      </c>
      <c r="F54" s="273"/>
      <c r="G54" s="273"/>
      <c r="H54" s="273"/>
      <c r="J54" s="34"/>
      <c r="K54" s="34"/>
      <c r="L54" s="34"/>
      <c r="M54" s="34"/>
      <c r="N54" s="34">
        <f>P54-L54</f>
        <v>0</v>
      </c>
      <c r="O54" s="34"/>
      <c r="P54" s="34"/>
      <c r="Q54" s="34"/>
      <c r="R54" s="253"/>
    </row>
    <row r="55" spans="1:18" s="7" customFormat="1" ht="15.75" customHeight="1" x14ac:dyDescent="0.25">
      <c r="A55" s="75" t="s">
        <v>246</v>
      </c>
      <c r="B55" s="99"/>
      <c r="C55" s="99"/>
      <c r="E55" s="289" t="s">
        <v>372</v>
      </c>
      <c r="F55" s="289"/>
      <c r="G55" s="289"/>
      <c r="H55" s="289"/>
      <c r="J55" s="34"/>
      <c r="K55" s="34"/>
      <c r="L55" s="34"/>
      <c r="M55" s="34"/>
      <c r="N55" s="34">
        <f t="shared" ref="N55" si="2">P55-L55</f>
        <v>0</v>
      </c>
      <c r="O55" s="34"/>
      <c r="P55" s="34"/>
      <c r="Q55" s="34"/>
      <c r="R55" s="150">
        <v>652000</v>
      </c>
    </row>
    <row r="56" spans="1:18" s="7" customFormat="1" ht="18" customHeight="1" x14ac:dyDescent="0.3">
      <c r="A56" s="294" t="s">
        <v>190</v>
      </c>
      <c r="B56" s="294"/>
      <c r="C56" s="294"/>
      <c r="J56" s="138">
        <f>SUM(J37:J55)</f>
        <v>0</v>
      </c>
      <c r="K56" s="139"/>
      <c r="L56" s="138">
        <f>SUM(L37:L55)</f>
        <v>0</v>
      </c>
      <c r="M56" s="34"/>
      <c r="N56" s="138">
        <f>SUM(N37:N55)</f>
        <v>0</v>
      </c>
      <c r="O56" s="34"/>
      <c r="P56" s="138">
        <f>SUM(P37:P55)</f>
        <v>0</v>
      </c>
      <c r="Q56" s="34"/>
      <c r="R56" s="138">
        <f>SUM(R37:R55)</f>
        <v>1260000</v>
      </c>
    </row>
    <row r="57" spans="1:18" s="7" customFormat="1" ht="13" hidden="1" x14ac:dyDescent="0.3">
      <c r="A57" s="19"/>
      <c r="B57" s="19"/>
      <c r="C57" s="19"/>
      <c r="J57" s="139"/>
      <c r="K57" s="139"/>
      <c r="L57" s="34"/>
      <c r="M57" s="34"/>
      <c r="N57" s="34"/>
      <c r="O57" s="34"/>
      <c r="P57" s="34"/>
      <c r="Q57" s="34"/>
      <c r="R57" s="34"/>
    </row>
    <row r="58" spans="1:18" s="7" customFormat="1" ht="13" hidden="1" x14ac:dyDescent="0.25">
      <c r="A58" s="63" t="s">
        <v>188</v>
      </c>
      <c r="J58" s="34"/>
      <c r="K58" s="34"/>
      <c r="L58" s="34"/>
      <c r="M58" s="34"/>
      <c r="N58" s="34"/>
      <c r="O58" s="34"/>
      <c r="P58" s="34"/>
      <c r="Q58" s="34"/>
      <c r="R58" s="34"/>
    </row>
    <row r="59" spans="1:18" s="7" customFormat="1" hidden="1" x14ac:dyDescent="0.25">
      <c r="A59" s="75" t="s">
        <v>108</v>
      </c>
      <c r="E59" s="100">
        <v>5</v>
      </c>
      <c r="F59" s="101" t="s">
        <v>28</v>
      </c>
      <c r="G59" s="100" t="s">
        <v>7</v>
      </c>
      <c r="H59" s="100" t="s">
        <v>17</v>
      </c>
      <c r="J59" s="34"/>
      <c r="K59" s="34"/>
      <c r="L59" s="34"/>
      <c r="M59" s="34"/>
      <c r="N59" s="34"/>
      <c r="O59" s="34"/>
      <c r="P59" s="34"/>
      <c r="Q59" s="34"/>
      <c r="R59" s="34"/>
    </row>
    <row r="60" spans="1:18" s="7" customFormat="1" hidden="1" x14ac:dyDescent="0.25">
      <c r="A60" s="75" t="s">
        <v>179</v>
      </c>
      <c r="E60" s="100">
        <v>5</v>
      </c>
      <c r="F60" s="101" t="s">
        <v>28</v>
      </c>
      <c r="G60" s="100" t="s">
        <v>7</v>
      </c>
      <c r="H60" s="100" t="s">
        <v>63</v>
      </c>
      <c r="J60" s="34"/>
      <c r="K60" s="34"/>
      <c r="L60" s="34"/>
      <c r="M60" s="34"/>
      <c r="N60" s="34"/>
      <c r="O60" s="34"/>
      <c r="P60" s="34"/>
      <c r="Q60" s="34"/>
      <c r="R60" s="34"/>
    </row>
    <row r="61" spans="1:18" s="7" customFormat="1" hidden="1" x14ac:dyDescent="0.25">
      <c r="A61" s="75" t="s">
        <v>180</v>
      </c>
      <c r="E61" s="100">
        <v>5</v>
      </c>
      <c r="F61" s="101" t="s">
        <v>28</v>
      </c>
      <c r="G61" s="100" t="s">
        <v>7</v>
      </c>
      <c r="H61" s="102" t="s">
        <v>48</v>
      </c>
      <c r="J61" s="34"/>
      <c r="K61" s="34"/>
      <c r="L61" s="34"/>
      <c r="M61" s="34"/>
      <c r="N61" s="34"/>
      <c r="O61" s="34"/>
      <c r="P61" s="34"/>
      <c r="Q61" s="34"/>
      <c r="R61" s="34"/>
    </row>
    <row r="62" spans="1:18" s="7" customFormat="1" hidden="1" x14ac:dyDescent="0.25">
      <c r="A62" s="75" t="s">
        <v>180</v>
      </c>
      <c r="E62" s="100">
        <v>5</v>
      </c>
      <c r="F62" s="101" t="s">
        <v>28</v>
      </c>
      <c r="G62" s="100" t="s">
        <v>7</v>
      </c>
      <c r="H62" s="102" t="s">
        <v>48</v>
      </c>
      <c r="J62" s="34"/>
      <c r="K62" s="34"/>
      <c r="L62" s="34"/>
      <c r="M62" s="34"/>
      <c r="N62" s="34"/>
      <c r="O62" s="34"/>
      <c r="P62" s="34"/>
      <c r="Q62" s="34"/>
      <c r="R62" s="34"/>
    </row>
    <row r="63" spans="1:18" s="7" customFormat="1" hidden="1" x14ac:dyDescent="0.25">
      <c r="A63" s="75" t="s">
        <v>181</v>
      </c>
      <c r="E63" s="100">
        <v>5</v>
      </c>
      <c r="F63" s="101" t="s">
        <v>28</v>
      </c>
      <c r="G63" s="100" t="s">
        <v>7</v>
      </c>
      <c r="H63" s="100" t="s">
        <v>10</v>
      </c>
      <c r="J63" s="34"/>
      <c r="K63" s="34"/>
      <c r="L63" s="34"/>
      <c r="M63" s="34"/>
      <c r="N63" s="34"/>
      <c r="O63" s="34"/>
      <c r="P63" s="34"/>
      <c r="Q63" s="34"/>
      <c r="R63" s="34"/>
    </row>
    <row r="64" spans="1:18" s="7" customFormat="1" hidden="1" x14ac:dyDescent="0.25">
      <c r="A64" s="75" t="s">
        <v>180</v>
      </c>
      <c r="E64" s="100">
        <v>5</v>
      </c>
      <c r="F64" s="101" t="s">
        <v>28</v>
      </c>
      <c r="G64" s="100" t="s">
        <v>7</v>
      </c>
      <c r="H64" s="102" t="s">
        <v>48</v>
      </c>
      <c r="J64" s="34"/>
      <c r="K64" s="34"/>
      <c r="L64" s="34"/>
      <c r="M64" s="34"/>
      <c r="N64" s="34"/>
      <c r="O64" s="34"/>
      <c r="P64" s="34"/>
      <c r="Q64" s="34"/>
      <c r="R64" s="34"/>
    </row>
    <row r="65" spans="1:18" s="7" customFormat="1" hidden="1" x14ac:dyDescent="0.25">
      <c r="A65" s="75" t="s">
        <v>182</v>
      </c>
      <c r="E65" s="100">
        <v>5</v>
      </c>
      <c r="F65" s="101" t="s">
        <v>28</v>
      </c>
      <c r="G65" s="100" t="s">
        <v>7</v>
      </c>
      <c r="H65" s="100" t="s">
        <v>8</v>
      </c>
      <c r="J65" s="34"/>
      <c r="K65" s="34"/>
      <c r="L65" s="34"/>
      <c r="M65" s="34"/>
      <c r="N65" s="34"/>
      <c r="O65" s="34"/>
      <c r="P65" s="34"/>
      <c r="Q65" s="34"/>
      <c r="R65" s="34"/>
    </row>
    <row r="66" spans="1:18" s="7" customFormat="1" hidden="1" x14ac:dyDescent="0.25">
      <c r="A66" s="75" t="s">
        <v>183</v>
      </c>
      <c r="E66" s="100">
        <v>5</v>
      </c>
      <c r="F66" s="101" t="s">
        <v>28</v>
      </c>
      <c r="G66" s="100" t="s">
        <v>7</v>
      </c>
      <c r="H66" s="100" t="s">
        <v>15</v>
      </c>
      <c r="J66" s="34"/>
      <c r="K66" s="34"/>
      <c r="L66" s="34"/>
      <c r="M66" s="34"/>
      <c r="N66" s="34"/>
      <c r="O66" s="34"/>
      <c r="P66" s="34"/>
      <c r="Q66" s="34"/>
      <c r="R66" s="34"/>
    </row>
    <row r="67" spans="1:18" s="7" customFormat="1" ht="13" hidden="1" x14ac:dyDescent="0.3">
      <c r="A67" s="58" t="s">
        <v>184</v>
      </c>
      <c r="J67" s="147">
        <f>SUM(J59:J66)</f>
        <v>0</v>
      </c>
      <c r="K67" s="148"/>
      <c r="L67" s="147">
        <f>SUM(L59:L66)</f>
        <v>0</v>
      </c>
      <c r="M67" s="148"/>
      <c r="N67" s="147">
        <f>SUM(N59:N66)</f>
        <v>0</v>
      </c>
      <c r="O67" s="148"/>
      <c r="P67" s="147">
        <f>SUM(P59:P66)</f>
        <v>0</v>
      </c>
      <c r="Q67" s="148"/>
      <c r="R67" s="147">
        <f>SUM(R59:R66)</f>
        <v>0</v>
      </c>
    </row>
    <row r="68" spans="1:18" s="7" customFormat="1" hidden="1" x14ac:dyDescent="0.25">
      <c r="J68" s="34"/>
      <c r="K68" s="34"/>
      <c r="L68" s="34"/>
      <c r="M68" s="34"/>
      <c r="N68" s="34"/>
      <c r="O68" s="34"/>
      <c r="P68" s="34"/>
      <c r="Q68" s="34"/>
      <c r="R68" s="34"/>
    </row>
    <row r="69" spans="1:18" s="7" customFormat="1" ht="13" hidden="1" x14ac:dyDescent="0.3">
      <c r="A69" s="62" t="s">
        <v>189</v>
      </c>
      <c r="B69" s="11"/>
      <c r="C69" s="11"/>
      <c r="J69" s="34"/>
      <c r="K69" s="34"/>
      <c r="L69" s="34"/>
      <c r="M69" s="34"/>
      <c r="N69" s="34"/>
      <c r="O69" s="34"/>
      <c r="P69" s="34"/>
      <c r="Q69" s="34"/>
      <c r="R69" s="34"/>
    </row>
    <row r="70" spans="1:18" s="7" customFormat="1" hidden="1" x14ac:dyDescent="0.25">
      <c r="A70" s="64" t="s">
        <v>89</v>
      </c>
      <c r="B70" s="9"/>
      <c r="C70" s="9"/>
      <c r="E70" s="100">
        <v>1</v>
      </c>
      <c r="F70" s="101" t="s">
        <v>12</v>
      </c>
      <c r="G70" s="100" t="s">
        <v>53</v>
      </c>
      <c r="H70" s="102" t="s">
        <v>10</v>
      </c>
      <c r="J70" s="34"/>
      <c r="K70" s="34"/>
      <c r="L70" s="34"/>
      <c r="M70" s="34"/>
      <c r="N70" s="34"/>
      <c r="O70" s="34"/>
      <c r="P70" s="34"/>
      <c r="Q70" s="34"/>
      <c r="R70" s="34"/>
    </row>
    <row r="71" spans="1:18" s="7" customFormat="1" hidden="1" x14ac:dyDescent="0.25">
      <c r="A71" s="75" t="s">
        <v>91</v>
      </c>
      <c r="B71" s="99"/>
      <c r="C71" s="99"/>
      <c r="E71" s="100">
        <v>1</v>
      </c>
      <c r="F71" s="101" t="s">
        <v>92</v>
      </c>
      <c r="G71" s="100" t="s">
        <v>7</v>
      </c>
      <c r="H71" s="100" t="s">
        <v>8</v>
      </c>
      <c r="J71" s="34"/>
      <c r="K71" s="34"/>
      <c r="L71" s="34"/>
      <c r="M71" s="34"/>
      <c r="N71" s="34"/>
      <c r="O71" s="34"/>
      <c r="P71" s="34"/>
      <c r="Q71" s="34"/>
      <c r="R71" s="34"/>
    </row>
    <row r="72" spans="1:18" s="7" customFormat="1" hidden="1" x14ac:dyDescent="0.25">
      <c r="A72" s="64" t="s">
        <v>89</v>
      </c>
      <c r="B72" s="99"/>
      <c r="C72" s="99"/>
      <c r="D72" s="101"/>
      <c r="E72" s="100">
        <v>1</v>
      </c>
      <c r="F72" s="101" t="s">
        <v>12</v>
      </c>
      <c r="G72" s="100" t="s">
        <v>53</v>
      </c>
      <c r="H72" s="100" t="s">
        <v>10</v>
      </c>
      <c r="J72" s="34"/>
      <c r="K72" s="34"/>
      <c r="L72" s="34"/>
      <c r="M72" s="34"/>
      <c r="N72" s="34">
        <f t="shared" ref="N72:N74" si="3">P72-L72</f>
        <v>0</v>
      </c>
      <c r="O72" s="34"/>
      <c r="P72" s="34"/>
      <c r="Q72" s="34"/>
      <c r="R72" s="34"/>
    </row>
    <row r="73" spans="1:18" s="7" customFormat="1" hidden="1" x14ac:dyDescent="0.25">
      <c r="A73" s="75" t="s">
        <v>93</v>
      </c>
      <c r="B73" s="99"/>
      <c r="C73" s="99"/>
      <c r="E73" s="100">
        <v>1</v>
      </c>
      <c r="F73" s="101" t="s">
        <v>92</v>
      </c>
      <c r="G73" s="100" t="s">
        <v>33</v>
      </c>
      <c r="H73" s="100" t="s">
        <v>8</v>
      </c>
      <c r="J73" s="34"/>
      <c r="K73" s="34"/>
      <c r="L73" s="34"/>
      <c r="M73" s="34"/>
      <c r="N73" s="34">
        <f t="shared" si="3"/>
        <v>0</v>
      </c>
      <c r="O73" s="34"/>
      <c r="P73" s="34"/>
      <c r="Q73" s="34"/>
      <c r="R73" s="34"/>
    </row>
    <row r="74" spans="1:18" s="7" customFormat="1" hidden="1" x14ac:dyDescent="0.25">
      <c r="A74" s="75" t="s">
        <v>94</v>
      </c>
      <c r="B74" s="104"/>
      <c r="C74" s="104"/>
      <c r="E74" s="100">
        <v>1</v>
      </c>
      <c r="F74" s="101" t="s">
        <v>92</v>
      </c>
      <c r="G74" s="100" t="s">
        <v>33</v>
      </c>
      <c r="H74" s="100" t="s">
        <v>48</v>
      </c>
      <c r="J74" s="34"/>
      <c r="K74" s="34"/>
      <c r="L74" s="34"/>
      <c r="M74" s="34"/>
      <c r="N74" s="34">
        <f t="shared" si="3"/>
        <v>0</v>
      </c>
      <c r="O74" s="34"/>
      <c r="P74" s="34"/>
      <c r="Q74" s="34"/>
      <c r="R74" s="34"/>
    </row>
    <row r="75" spans="1:18" s="7" customFormat="1" ht="15.5" hidden="1" x14ac:dyDescent="0.35">
      <c r="A75" s="75" t="s">
        <v>95</v>
      </c>
      <c r="B75" s="104"/>
      <c r="C75" s="104"/>
      <c r="D75" s="101"/>
      <c r="E75" s="226" t="s">
        <v>373</v>
      </c>
      <c r="F75"/>
      <c r="G75"/>
      <c r="H75"/>
      <c r="J75" s="34"/>
      <c r="K75" s="34"/>
      <c r="L75" s="34"/>
      <c r="M75" s="34"/>
      <c r="N75" s="34"/>
      <c r="O75" s="34"/>
      <c r="P75" s="34"/>
      <c r="Q75" s="34"/>
      <c r="R75" s="34"/>
    </row>
    <row r="76" spans="1:18" s="7" customFormat="1" ht="15.5" hidden="1" x14ac:dyDescent="0.35">
      <c r="A76" s="75" t="s">
        <v>99</v>
      </c>
      <c r="B76" s="99"/>
      <c r="C76" s="99"/>
      <c r="E76" s="226" t="s">
        <v>498</v>
      </c>
      <c r="F76"/>
      <c r="G76"/>
      <c r="H76"/>
      <c r="J76" s="34"/>
      <c r="K76" s="34"/>
      <c r="L76" s="34"/>
      <c r="M76" s="34"/>
      <c r="N76" s="34"/>
      <c r="O76" s="34"/>
      <c r="P76" s="34"/>
      <c r="Q76" s="34"/>
      <c r="R76" s="34"/>
    </row>
    <row r="77" spans="1:18" s="7" customFormat="1" ht="15.5" hidden="1" x14ac:dyDescent="0.35">
      <c r="A77" s="75" t="s">
        <v>106</v>
      </c>
      <c r="B77" s="99"/>
      <c r="C77" s="99"/>
      <c r="D77" s="101"/>
      <c r="E77" s="226" t="s">
        <v>499</v>
      </c>
      <c r="F77"/>
      <c r="G77"/>
      <c r="H77"/>
      <c r="J77" s="34"/>
      <c r="K77" s="34"/>
      <c r="L77" s="34"/>
      <c r="M77" s="34"/>
      <c r="N77" s="34">
        <f t="shared" ref="N77" si="4">P77-L77</f>
        <v>0</v>
      </c>
      <c r="O77" s="34"/>
      <c r="P77" s="34"/>
      <c r="Q77" s="34"/>
      <c r="R77" s="34"/>
    </row>
    <row r="78" spans="1:18" s="7" customFormat="1" hidden="1" x14ac:dyDescent="0.25">
      <c r="A78" s="75" t="s">
        <v>177</v>
      </c>
      <c r="B78" s="99"/>
      <c r="C78" s="99"/>
      <c r="D78" s="101"/>
      <c r="E78" s="100">
        <v>1</v>
      </c>
      <c r="F78" s="101" t="s">
        <v>92</v>
      </c>
      <c r="G78" s="100" t="s">
        <v>28</v>
      </c>
      <c r="H78" s="100" t="s">
        <v>8</v>
      </c>
      <c r="J78" s="34"/>
      <c r="K78" s="34"/>
      <c r="L78" s="34"/>
      <c r="M78" s="34"/>
      <c r="N78" s="34"/>
      <c r="O78" s="34"/>
      <c r="P78" s="34"/>
      <c r="Q78" s="34"/>
      <c r="R78" s="34"/>
    </row>
    <row r="79" spans="1:18" s="7" customFormat="1" hidden="1" x14ac:dyDescent="0.25">
      <c r="A79" s="75" t="s">
        <v>178</v>
      </c>
      <c r="B79" s="99"/>
      <c r="C79" s="99"/>
      <c r="D79" s="101"/>
      <c r="E79" s="100">
        <v>1</v>
      </c>
      <c r="F79" s="101" t="s">
        <v>92</v>
      </c>
      <c r="G79" s="100" t="s">
        <v>28</v>
      </c>
      <c r="H79" s="100" t="s">
        <v>44</v>
      </c>
      <c r="J79" s="34"/>
      <c r="K79" s="34"/>
      <c r="L79" s="34"/>
      <c r="M79" s="34"/>
      <c r="N79" s="34"/>
      <c r="O79" s="34"/>
      <c r="P79" s="34"/>
      <c r="Q79" s="34"/>
      <c r="R79" s="34"/>
    </row>
    <row r="80" spans="1:18" s="25" customFormat="1" ht="13" hidden="1" x14ac:dyDescent="0.3">
      <c r="A80" s="58" t="s">
        <v>107</v>
      </c>
      <c r="B80" s="24"/>
      <c r="C80" s="24"/>
      <c r="J80" s="20">
        <f>SUM(J71:J79)</f>
        <v>0</v>
      </c>
      <c r="K80" s="21"/>
      <c r="L80" s="20">
        <f>SUM(L71:L76)</f>
        <v>0</v>
      </c>
      <c r="M80" s="148"/>
      <c r="N80" s="20">
        <f>SUM(N71:N79)</f>
        <v>0</v>
      </c>
      <c r="O80" s="148"/>
      <c r="P80" s="20">
        <f>SUM(P71:P77)</f>
        <v>0</v>
      </c>
      <c r="Q80" s="148"/>
      <c r="R80" s="20">
        <f>SUM(R71:R79)</f>
        <v>0</v>
      </c>
    </row>
    <row r="81" spans="1:18" s="7" customFormat="1" hidden="1" x14ac:dyDescent="0.25">
      <c r="J81" s="34"/>
      <c r="K81" s="34"/>
      <c r="L81" s="34"/>
      <c r="M81" s="34"/>
      <c r="N81" s="34"/>
      <c r="O81" s="34"/>
      <c r="P81" s="34"/>
      <c r="Q81" s="34"/>
      <c r="R81" s="34"/>
    </row>
    <row r="82" spans="1:18" s="7" customFormat="1" ht="6" customHeight="1" x14ac:dyDescent="0.25">
      <c r="J82" s="34"/>
      <c r="K82" s="34"/>
      <c r="L82" s="34"/>
      <c r="M82" s="34"/>
      <c r="N82" s="34"/>
      <c r="O82" s="34"/>
      <c r="P82" s="34"/>
      <c r="Q82" s="34"/>
      <c r="R82" s="34"/>
    </row>
    <row r="83" spans="1:18" s="7" customFormat="1" ht="18" customHeight="1" thickBot="1" x14ac:dyDescent="0.35">
      <c r="A83" s="11" t="s">
        <v>109</v>
      </c>
      <c r="B83" s="26"/>
      <c r="C83" s="26"/>
      <c r="J83" s="27">
        <f>J34+J56+J67+J80</f>
        <v>0</v>
      </c>
      <c r="K83" s="21"/>
      <c r="L83" s="27">
        <f>L34+L56+L67+L80</f>
        <v>0</v>
      </c>
      <c r="M83" s="34"/>
      <c r="N83" s="27">
        <f>N34+N56+N67+N80</f>
        <v>0</v>
      </c>
      <c r="O83" s="34"/>
      <c r="P83" s="27">
        <f>P34+P56+P67+P80</f>
        <v>0</v>
      </c>
      <c r="Q83" s="34"/>
      <c r="R83" s="27">
        <f>SUM(R34+R56+R80)</f>
        <v>2168863.6799999997</v>
      </c>
    </row>
    <row r="84" spans="1:18" s="7" customFormat="1" ht="13" thickTop="1" x14ac:dyDescent="0.25">
      <c r="A84" s="29"/>
      <c r="B84" s="29"/>
      <c r="C84" s="29"/>
      <c r="D84" s="32"/>
      <c r="E84" s="29"/>
      <c r="F84" s="29"/>
      <c r="H84" s="33"/>
      <c r="I84" s="33"/>
      <c r="J84" s="33"/>
      <c r="K84" s="33"/>
      <c r="L84" s="33"/>
      <c r="M84" s="33"/>
    </row>
    <row r="85" spans="1:18" ht="15.5" x14ac:dyDescent="0.35">
      <c r="A85" s="227" t="s">
        <v>132</v>
      </c>
      <c r="B85"/>
      <c r="C85"/>
      <c r="D85" s="31"/>
      <c r="E85" s="30"/>
      <c r="G85" s="29"/>
      <c r="I85" s="29"/>
      <c r="J85" s="227" t="s">
        <v>262</v>
      </c>
      <c r="K85"/>
      <c r="L85"/>
      <c r="M85" s="42"/>
      <c r="N85" s="44"/>
      <c r="O85" s="44"/>
      <c r="P85" s="223" t="s">
        <v>134</v>
      </c>
      <c r="Q85"/>
      <c r="R85"/>
    </row>
    <row r="86" spans="1:18" x14ac:dyDescent="0.25">
      <c r="A86" s="45"/>
      <c r="D86" s="31"/>
      <c r="E86" s="46"/>
      <c r="G86" s="29"/>
      <c r="I86" s="29"/>
      <c r="J86" s="227"/>
      <c r="M86" s="227"/>
      <c r="N86" s="34"/>
      <c r="O86" s="34"/>
      <c r="P86" s="46"/>
    </row>
    <row r="87" spans="1:18" x14ac:dyDescent="0.25">
      <c r="A87" s="45"/>
      <c r="D87" s="31"/>
      <c r="E87" s="46"/>
      <c r="G87" s="29"/>
      <c r="I87" s="29"/>
      <c r="J87" s="227"/>
      <c r="M87" s="227"/>
      <c r="N87" s="34"/>
      <c r="O87" s="34"/>
      <c r="P87" s="46"/>
    </row>
    <row r="88" spans="1:18" x14ac:dyDescent="0.25">
      <c r="A88" s="47"/>
      <c r="D88" s="29"/>
      <c r="E88" s="48"/>
      <c r="G88" s="29"/>
      <c r="I88" s="29"/>
      <c r="J88" s="29"/>
      <c r="M88" s="29"/>
      <c r="P88" s="48"/>
    </row>
    <row r="89" spans="1:18" ht="15.5" x14ac:dyDescent="0.35">
      <c r="A89" s="228" t="s">
        <v>263</v>
      </c>
      <c r="B89"/>
      <c r="C89"/>
      <c r="D89" s="50"/>
      <c r="E89" s="51"/>
      <c r="G89" s="29"/>
      <c r="I89" s="29"/>
      <c r="J89" s="228" t="s">
        <v>274</v>
      </c>
      <c r="K89"/>
      <c r="L89"/>
      <c r="M89" s="52"/>
      <c r="N89" s="54"/>
      <c r="O89" s="54"/>
      <c r="P89" s="224" t="s">
        <v>136</v>
      </c>
      <c r="Q89"/>
      <c r="R89"/>
    </row>
    <row r="90" spans="1:18" ht="15.5" x14ac:dyDescent="0.35">
      <c r="A90" s="227" t="s">
        <v>315</v>
      </c>
      <c r="B90"/>
      <c r="C90"/>
      <c r="D90" s="29"/>
      <c r="E90" s="30"/>
      <c r="G90" s="29"/>
      <c r="I90" s="29"/>
      <c r="J90" s="227" t="s">
        <v>255</v>
      </c>
      <c r="K90"/>
      <c r="L90"/>
      <c r="M90" s="31"/>
      <c r="N90" s="33"/>
      <c r="O90" s="33"/>
      <c r="P90" s="225" t="s">
        <v>138</v>
      </c>
      <c r="Q90"/>
      <c r="R90"/>
    </row>
  </sheetData>
  <customSheetViews>
    <customSheetView guid="{DE3A1FFE-44A0-41BD-98AB-2A2226968564}" hiddenRows="1" topLeftCell="A13">
      <selection activeCell="G30" sqref="G30"/>
      <pageMargins left="0.7" right="0.7" top="0.75" bottom="0.75" header="0.3" footer="0.3"/>
    </customSheetView>
    <customSheetView guid="{EE975321-C15E-44A7-AFC6-A307116A4F6E}" hiddenRows="1" topLeftCell="A13">
      <selection activeCell="G30" sqref="G30"/>
      <pageMargins left="0.7" right="0.7" top="0.75" bottom="0.75" header="0.3" footer="0.3"/>
    </customSheetView>
    <customSheetView guid="{1998FCB8-1FEB-4076-ACE6-A225EE4366B3}" hiddenRows="1" topLeftCell="A13">
      <selection activeCell="G30" sqref="G30"/>
      <pageMargins left="0.7" right="0.7" top="0.75" bottom="0.75" header="0.3" footer="0.3"/>
    </customSheetView>
  </customSheetViews>
  <mergeCells count="27">
    <mergeCell ref="E32:H32"/>
    <mergeCell ref="E26:H26"/>
    <mergeCell ref="E27:H27"/>
    <mergeCell ref="E28:H28"/>
    <mergeCell ref="E29:H29"/>
    <mergeCell ref="E30:H30"/>
    <mergeCell ref="E18:H18"/>
    <mergeCell ref="E19:H19"/>
    <mergeCell ref="E22:H22"/>
    <mergeCell ref="E24:H24"/>
    <mergeCell ref="E25:H25"/>
    <mergeCell ref="A56:C56"/>
    <mergeCell ref="A15:C15"/>
    <mergeCell ref="E15:H15"/>
    <mergeCell ref="A3:S3"/>
    <mergeCell ref="A4:S4"/>
    <mergeCell ref="L11:P11"/>
    <mergeCell ref="P12:P14"/>
    <mergeCell ref="A13:C13"/>
    <mergeCell ref="E13:H13"/>
    <mergeCell ref="E37:H37"/>
    <mergeCell ref="E38:H38"/>
    <mergeCell ref="E43:H43"/>
    <mergeCell ref="E50:H50"/>
    <mergeCell ref="E51:H51"/>
    <mergeCell ref="E52:H52"/>
    <mergeCell ref="E55:H55"/>
  </mergeCells>
  <printOptions horizontalCentered="1"/>
  <pageMargins left="0.75" right="0.5" top="1" bottom="1" header="0.75" footer="0.5"/>
  <pageSetup paperSize="5" scale="90" orientation="landscape" horizontalDpi="1200" verticalDpi="1200" r:id="rId1"/>
  <headerFooter>
    <oddFooter>&amp;C&amp;"Arial Narrow,Regular"&amp;9Page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162"/>
  <sheetViews>
    <sheetView view="pageBreakPreview" zoomScaleNormal="85" zoomScaleSheetLayoutView="100" workbookViewId="0">
      <pane xSplit="1" ySplit="16" topLeftCell="B74" activePane="bottomRight" state="frozen"/>
      <selection pane="topRight" activeCell="B1" sqref="B1"/>
      <selection pane="bottomLeft" activeCell="A15" sqref="A15"/>
      <selection pane="bottomRight" activeCell="L23" sqref="L23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20" width="8.84375" style="1"/>
    <col min="21" max="21" width="11.84375" style="1" customWidth="1"/>
    <col min="22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199</v>
      </c>
      <c r="H6" s="3"/>
      <c r="I6" s="3"/>
      <c r="R6" s="70">
        <v>1032</v>
      </c>
    </row>
    <row r="7" spans="1:19" ht="15" customHeight="1" x14ac:dyDescent="0.3">
      <c r="A7" s="5" t="s">
        <v>118</v>
      </c>
      <c r="B7" s="2" t="s">
        <v>112</v>
      </c>
      <c r="C7" s="5" t="s">
        <v>114</v>
      </c>
    </row>
    <row r="8" spans="1:19" ht="15" customHeight="1" x14ac:dyDescent="0.3">
      <c r="A8" s="5" t="s">
        <v>119</v>
      </c>
      <c r="B8" s="2" t="s">
        <v>112</v>
      </c>
      <c r="C8" s="5" t="s">
        <v>200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60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7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39"/>
      <c r="L13" s="39" t="s">
        <v>319</v>
      </c>
      <c r="M13" s="39"/>
      <c r="N13" s="39" t="s">
        <v>319</v>
      </c>
      <c r="O13" s="39"/>
      <c r="P13" s="287"/>
      <c r="Q13" s="40"/>
      <c r="R13" s="39">
        <v>2022</v>
      </c>
    </row>
    <row r="14" spans="1:19" ht="15" customHeight="1" x14ac:dyDescent="0.25">
      <c r="A14" s="74"/>
      <c r="B14" s="74"/>
      <c r="C14" s="74"/>
      <c r="D14" s="9"/>
      <c r="E14" s="74"/>
      <c r="F14" s="74"/>
      <c r="G14" s="74"/>
      <c r="H14" s="74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87"/>
      <c r="Q14" s="40"/>
      <c r="R14" s="181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18" s="7" customFormat="1" ht="18" customHeight="1" x14ac:dyDescent="0.3">
      <c r="A17" s="62" t="s">
        <v>186</v>
      </c>
      <c r="B17" s="12"/>
      <c r="C17" s="12"/>
      <c r="J17" s="13"/>
      <c r="K17" s="13"/>
    </row>
    <row r="18" spans="1:18" s="7" customFormat="1" ht="6" customHeight="1" x14ac:dyDescent="0.3">
      <c r="A18" s="62"/>
      <c r="B18" s="12"/>
      <c r="C18" s="12"/>
      <c r="J18" s="13"/>
      <c r="K18" s="13"/>
    </row>
    <row r="19" spans="1:18" s="7" customFormat="1" ht="15" customHeight="1" x14ac:dyDescent="0.25">
      <c r="A19" s="75" t="s">
        <v>6</v>
      </c>
      <c r="B19" s="99"/>
      <c r="C19" s="99"/>
      <c r="D19" s="100"/>
      <c r="E19" s="274" t="s">
        <v>324</v>
      </c>
      <c r="F19" s="274"/>
      <c r="G19" s="274"/>
      <c r="H19" s="274"/>
      <c r="I19" s="100"/>
      <c r="J19" s="13">
        <v>9260352.5899999999</v>
      </c>
      <c r="K19" s="13"/>
      <c r="L19" s="34">
        <v>4704438.8499999996</v>
      </c>
      <c r="M19" s="34"/>
      <c r="N19" s="34">
        <f t="shared" ref="N19:N24" si="0">P19-L19</f>
        <v>7162363.3800000008</v>
      </c>
      <c r="O19" s="34"/>
      <c r="P19" s="34">
        <v>11866802.23</v>
      </c>
      <c r="Q19" s="34"/>
      <c r="R19" s="34">
        <v>12450357.15</v>
      </c>
    </row>
    <row r="20" spans="1:18" s="7" customFormat="1" ht="12.75" hidden="1" customHeight="1" x14ac:dyDescent="0.25">
      <c r="A20" s="117" t="s">
        <v>9</v>
      </c>
      <c r="B20" s="118"/>
      <c r="C20" s="118"/>
      <c r="E20" s="274" t="s">
        <v>501</v>
      </c>
      <c r="F20" s="274"/>
      <c r="G20" s="274"/>
      <c r="H20" s="274"/>
      <c r="J20" s="35"/>
      <c r="K20" s="35"/>
      <c r="L20" s="34"/>
      <c r="M20" s="34"/>
      <c r="N20" s="34">
        <f t="shared" si="0"/>
        <v>0</v>
      </c>
      <c r="O20" s="34"/>
      <c r="P20" s="34"/>
      <c r="Q20" s="34"/>
      <c r="R20" s="34"/>
    </row>
    <row r="21" spans="1:18" s="7" customFormat="1" ht="15" customHeight="1" x14ac:dyDescent="0.25">
      <c r="A21" s="75" t="s">
        <v>11</v>
      </c>
      <c r="B21" s="99"/>
      <c r="C21" s="99"/>
      <c r="D21" s="100"/>
      <c r="E21" s="274" t="s">
        <v>325</v>
      </c>
      <c r="F21" s="274"/>
      <c r="G21" s="274"/>
      <c r="H21" s="274"/>
      <c r="J21" s="13">
        <v>663523.43999999994</v>
      </c>
      <c r="K21" s="13"/>
      <c r="L21" s="34">
        <v>352952.63</v>
      </c>
      <c r="M21" s="34"/>
      <c r="N21" s="34">
        <f t="shared" si="0"/>
        <v>463047.37</v>
      </c>
      <c r="O21" s="34"/>
      <c r="P21" s="34">
        <v>816000</v>
      </c>
      <c r="Q21" s="34"/>
      <c r="R21" s="34">
        <v>816000</v>
      </c>
    </row>
    <row r="22" spans="1:18" s="7" customFormat="1" ht="15" customHeight="1" x14ac:dyDescent="0.25">
      <c r="A22" s="75" t="s">
        <v>13</v>
      </c>
      <c r="B22" s="99"/>
      <c r="C22" s="99"/>
      <c r="D22" s="100"/>
      <c r="E22" s="274" t="s">
        <v>326</v>
      </c>
      <c r="F22" s="274"/>
      <c r="G22" s="274"/>
      <c r="H22" s="274"/>
      <c r="J22" s="13">
        <v>102000</v>
      </c>
      <c r="K22" s="13"/>
      <c r="L22" s="34">
        <v>51000</v>
      </c>
      <c r="M22" s="34"/>
      <c r="N22" s="34">
        <f t="shared" si="0"/>
        <v>51000</v>
      </c>
      <c r="O22" s="34"/>
      <c r="P22" s="34">
        <v>102000</v>
      </c>
      <c r="Q22" s="34"/>
      <c r="R22" s="34">
        <v>102000</v>
      </c>
    </row>
    <row r="23" spans="1:18" s="7" customFormat="1" ht="15" customHeight="1" x14ac:dyDescent="0.25">
      <c r="A23" s="75" t="s">
        <v>14</v>
      </c>
      <c r="B23" s="99"/>
      <c r="C23" s="99"/>
      <c r="D23" s="100"/>
      <c r="E23" s="274" t="s">
        <v>327</v>
      </c>
      <c r="F23" s="274"/>
      <c r="G23" s="274"/>
      <c r="H23" s="274"/>
      <c r="J23" s="13">
        <v>102000</v>
      </c>
      <c r="K23" s="13"/>
      <c r="L23" s="34">
        <v>51000</v>
      </c>
      <c r="M23" s="34"/>
      <c r="N23" s="34">
        <f t="shared" si="0"/>
        <v>51000</v>
      </c>
      <c r="O23" s="34"/>
      <c r="P23" s="34">
        <v>102000</v>
      </c>
      <c r="Q23" s="34"/>
      <c r="R23" s="34">
        <v>102000</v>
      </c>
    </row>
    <row r="24" spans="1:18" s="7" customFormat="1" ht="15" customHeight="1" x14ac:dyDescent="0.25">
      <c r="A24" s="75" t="s">
        <v>16</v>
      </c>
      <c r="B24" s="99"/>
      <c r="C24" s="99"/>
      <c r="D24" s="100"/>
      <c r="E24" s="274" t="s">
        <v>328</v>
      </c>
      <c r="F24" s="274"/>
      <c r="G24" s="274"/>
      <c r="H24" s="274"/>
      <c r="J24" s="13">
        <v>144000</v>
      </c>
      <c r="K24" s="13"/>
      <c r="L24" s="34">
        <v>168000</v>
      </c>
      <c r="M24" s="34"/>
      <c r="N24" s="34">
        <f t="shared" si="0"/>
        <v>36000</v>
      </c>
      <c r="O24" s="34"/>
      <c r="P24" s="34">
        <v>204000</v>
      </c>
      <c r="Q24" s="34"/>
      <c r="R24" s="34">
        <v>204000</v>
      </c>
    </row>
    <row r="25" spans="1:18" s="7" customFormat="1" ht="12.75" hidden="1" customHeight="1" x14ac:dyDescent="0.25">
      <c r="A25" s="75" t="s">
        <v>140</v>
      </c>
      <c r="B25" s="99"/>
      <c r="C25" s="99"/>
      <c r="D25" s="100"/>
      <c r="E25" s="274" t="s">
        <v>502</v>
      </c>
      <c r="F25" s="274"/>
      <c r="G25" s="274"/>
      <c r="H25" s="274"/>
      <c r="J25" s="13"/>
      <c r="K25" s="13"/>
      <c r="L25" s="34"/>
      <c r="M25" s="34"/>
      <c r="N25" s="34"/>
      <c r="O25" s="34"/>
      <c r="P25" s="34"/>
      <c r="Q25" s="34"/>
      <c r="R25" s="34"/>
    </row>
    <row r="26" spans="1:18" s="7" customFormat="1" ht="12.75" hidden="1" customHeight="1" x14ac:dyDescent="0.25">
      <c r="A26" s="75" t="s">
        <v>142</v>
      </c>
      <c r="B26" s="99"/>
      <c r="C26" s="99"/>
      <c r="E26" s="274" t="s">
        <v>503</v>
      </c>
      <c r="F26" s="274"/>
      <c r="G26" s="274"/>
      <c r="H26" s="274"/>
      <c r="J26" s="13"/>
      <c r="K26" s="13"/>
      <c r="L26" s="34"/>
      <c r="M26" s="34"/>
      <c r="N26" s="34"/>
      <c r="O26" s="34"/>
      <c r="P26" s="34"/>
      <c r="Q26" s="34"/>
      <c r="R26" s="34"/>
    </row>
    <row r="27" spans="1:18" s="7" customFormat="1" ht="12.75" hidden="1" customHeight="1" x14ac:dyDescent="0.25">
      <c r="A27" s="75" t="s">
        <v>143</v>
      </c>
      <c r="B27" s="99"/>
      <c r="C27" s="99"/>
      <c r="D27" s="100"/>
      <c r="E27" s="274" t="s">
        <v>504</v>
      </c>
      <c r="F27" s="274"/>
      <c r="G27" s="274"/>
      <c r="H27" s="274"/>
      <c r="J27" s="13"/>
      <c r="K27" s="13"/>
      <c r="L27" s="34"/>
      <c r="M27" s="34"/>
      <c r="N27" s="34">
        <f t="shared" ref="N27:N43" si="1">P27-L27</f>
        <v>0</v>
      </c>
      <c r="O27" s="34"/>
      <c r="P27" s="34"/>
      <c r="Q27" s="34"/>
      <c r="R27" s="34"/>
    </row>
    <row r="28" spans="1:18" s="7" customFormat="1" ht="12" hidden="1" customHeight="1" x14ac:dyDescent="0.25">
      <c r="A28" s="75" t="s">
        <v>18</v>
      </c>
      <c r="B28" s="99"/>
      <c r="C28" s="99"/>
      <c r="D28" s="100"/>
      <c r="E28" s="274" t="s">
        <v>505</v>
      </c>
      <c r="F28" s="274"/>
      <c r="G28" s="274"/>
      <c r="H28" s="274"/>
      <c r="J28" s="13"/>
      <c r="K28" s="13"/>
      <c r="L28" s="34"/>
      <c r="M28" s="34"/>
      <c r="N28" s="34">
        <f t="shared" si="1"/>
        <v>0</v>
      </c>
      <c r="O28" s="34"/>
      <c r="P28" s="34"/>
      <c r="Q28" s="34"/>
      <c r="R28" s="34"/>
    </row>
    <row r="29" spans="1:18" s="7" customFormat="1" ht="12.75" hidden="1" customHeight="1" x14ac:dyDescent="0.25">
      <c r="A29" s="75" t="s">
        <v>21</v>
      </c>
      <c r="B29" s="99"/>
      <c r="C29" s="99"/>
      <c r="D29" s="100"/>
      <c r="E29" s="274" t="s">
        <v>506</v>
      </c>
      <c r="F29" s="274"/>
      <c r="G29" s="274"/>
      <c r="H29" s="274"/>
      <c r="J29" s="13"/>
      <c r="K29" s="13"/>
      <c r="L29" s="34"/>
      <c r="M29" s="34"/>
      <c r="N29" s="34">
        <f t="shared" si="1"/>
        <v>0</v>
      </c>
      <c r="O29" s="34"/>
      <c r="P29" s="34"/>
      <c r="Q29" s="34"/>
      <c r="R29" s="34"/>
    </row>
    <row r="30" spans="1:18" s="7" customFormat="1" ht="15" customHeight="1" x14ac:dyDescent="0.25">
      <c r="A30" s="75" t="s">
        <v>22</v>
      </c>
      <c r="B30" s="99"/>
      <c r="C30" s="99"/>
      <c r="D30" s="100"/>
      <c r="E30" s="274" t="s">
        <v>330</v>
      </c>
      <c r="F30" s="274"/>
      <c r="G30" s="274"/>
      <c r="H30" s="274"/>
      <c r="J30" s="13">
        <v>236000</v>
      </c>
      <c r="K30" s="13"/>
      <c r="L30" s="34"/>
      <c r="M30" s="34"/>
      <c r="N30" s="34"/>
      <c r="O30" s="34"/>
      <c r="P30" s="34"/>
      <c r="Q30" s="34"/>
      <c r="R30" s="34"/>
    </row>
    <row r="31" spans="1:18" s="7" customFormat="1" ht="12.75" hidden="1" customHeight="1" x14ac:dyDescent="0.25">
      <c r="A31" s="75" t="s">
        <v>144</v>
      </c>
      <c r="B31" s="99"/>
      <c r="C31" s="99"/>
      <c r="D31" s="100"/>
      <c r="E31" s="274" t="s">
        <v>381</v>
      </c>
      <c r="F31" s="274"/>
      <c r="G31" s="274"/>
      <c r="H31" s="274"/>
      <c r="J31" s="34"/>
      <c r="K31" s="34"/>
      <c r="L31" s="34"/>
      <c r="M31" s="34"/>
      <c r="N31" s="34">
        <f t="shared" si="1"/>
        <v>0</v>
      </c>
      <c r="O31" s="34"/>
      <c r="P31" s="34"/>
      <c r="Q31" s="34"/>
      <c r="R31" s="34"/>
    </row>
    <row r="32" spans="1:18" s="7" customFormat="1" ht="12.75" hidden="1" customHeight="1" x14ac:dyDescent="0.25">
      <c r="A32" s="75" t="s">
        <v>23</v>
      </c>
      <c r="B32" s="99"/>
      <c r="C32" s="99"/>
      <c r="D32" s="100"/>
      <c r="E32" s="274" t="s">
        <v>382</v>
      </c>
      <c r="F32" s="274"/>
      <c r="G32" s="274"/>
      <c r="H32" s="274"/>
      <c r="J32" s="34"/>
      <c r="K32" s="34"/>
      <c r="L32" s="34"/>
      <c r="M32" s="34"/>
      <c r="N32" s="34">
        <f t="shared" si="1"/>
        <v>0</v>
      </c>
      <c r="O32" s="34"/>
      <c r="P32" s="34"/>
      <c r="Q32" s="34"/>
      <c r="R32" s="34"/>
    </row>
    <row r="33" spans="1:18" s="7" customFormat="1" ht="15" customHeight="1" x14ac:dyDescent="0.25">
      <c r="A33" s="75" t="s">
        <v>26</v>
      </c>
      <c r="B33" s="99"/>
      <c r="C33" s="99"/>
      <c r="D33" s="100"/>
      <c r="E33" s="274" t="s">
        <v>332</v>
      </c>
      <c r="F33" s="274"/>
      <c r="G33" s="274"/>
      <c r="H33" s="274"/>
      <c r="J33" s="34">
        <v>826569.4</v>
      </c>
      <c r="K33" s="34"/>
      <c r="L33" s="34"/>
      <c r="M33" s="34"/>
      <c r="N33" s="34">
        <f>P33-L33</f>
        <v>1005279</v>
      </c>
      <c r="O33" s="34"/>
      <c r="P33" s="34">
        <v>1005279</v>
      </c>
      <c r="Q33" s="34"/>
      <c r="R33" s="34">
        <v>1037802</v>
      </c>
    </row>
    <row r="34" spans="1:18" s="7" customFormat="1" ht="15" customHeight="1" x14ac:dyDescent="0.25">
      <c r="A34" s="75" t="s">
        <v>25</v>
      </c>
      <c r="B34" s="99"/>
      <c r="C34" s="99"/>
      <c r="D34" s="100"/>
      <c r="E34" s="274" t="s">
        <v>333</v>
      </c>
      <c r="F34" s="274"/>
      <c r="G34" s="274"/>
      <c r="H34" s="274"/>
      <c r="J34" s="34">
        <v>148000</v>
      </c>
      <c r="K34" s="34"/>
      <c r="L34" s="34"/>
      <c r="M34" s="34"/>
      <c r="N34" s="34">
        <f t="shared" si="1"/>
        <v>170000</v>
      </c>
      <c r="O34" s="34"/>
      <c r="P34" s="34">
        <v>170000</v>
      </c>
      <c r="Q34" s="34"/>
      <c r="R34" s="34">
        <v>170000</v>
      </c>
    </row>
    <row r="35" spans="1:18" s="7" customFormat="1" ht="15" customHeight="1" x14ac:dyDescent="0.25">
      <c r="A35" s="75" t="s">
        <v>139</v>
      </c>
      <c r="B35" s="99"/>
      <c r="C35" s="99"/>
      <c r="D35" s="100"/>
      <c r="E35" s="274" t="s">
        <v>334</v>
      </c>
      <c r="F35" s="274"/>
      <c r="G35" s="274"/>
      <c r="H35" s="274"/>
      <c r="J35" s="13">
        <v>750821</v>
      </c>
      <c r="K35" s="13"/>
      <c r="L35" s="34">
        <v>758869</v>
      </c>
      <c r="M35" s="34"/>
      <c r="N35" s="34">
        <f>P35-L35</f>
        <v>246410</v>
      </c>
      <c r="O35" s="34"/>
      <c r="P35" s="34">
        <v>1005279</v>
      </c>
      <c r="Q35" s="34"/>
      <c r="R35" s="34">
        <v>1036856</v>
      </c>
    </row>
    <row r="36" spans="1:18" s="7" customFormat="1" ht="15" customHeight="1" x14ac:dyDescent="0.25">
      <c r="A36" s="75" t="s">
        <v>249</v>
      </c>
      <c r="B36" s="99"/>
      <c r="C36" s="99"/>
      <c r="D36" s="100"/>
      <c r="E36" s="274" t="s">
        <v>335</v>
      </c>
      <c r="F36" s="274"/>
      <c r="G36" s="274"/>
      <c r="H36" s="274"/>
      <c r="J36" s="34">
        <v>1110384.46</v>
      </c>
      <c r="K36" s="34"/>
      <c r="L36" s="34">
        <v>564217.52</v>
      </c>
      <c r="M36" s="34"/>
      <c r="N36" s="34">
        <f t="shared" si="1"/>
        <v>883384.24</v>
      </c>
      <c r="O36" s="34"/>
      <c r="P36" s="34">
        <v>1447601.76</v>
      </c>
      <c r="Q36" s="34"/>
      <c r="R36" s="34">
        <v>1494042.86</v>
      </c>
    </row>
    <row r="37" spans="1:18" s="7" customFormat="1" ht="15" customHeight="1" x14ac:dyDescent="0.25">
      <c r="A37" s="75" t="s">
        <v>29</v>
      </c>
      <c r="B37" s="99"/>
      <c r="C37" s="99"/>
      <c r="D37" s="100"/>
      <c r="E37" s="274" t="s">
        <v>336</v>
      </c>
      <c r="F37" s="274"/>
      <c r="G37" s="274"/>
      <c r="H37" s="274"/>
      <c r="J37" s="34">
        <v>33300</v>
      </c>
      <c r="K37" s="34"/>
      <c r="L37" s="34">
        <v>17700</v>
      </c>
      <c r="M37" s="34"/>
      <c r="N37" s="34">
        <f t="shared" si="1"/>
        <v>23100</v>
      </c>
      <c r="O37" s="34"/>
      <c r="P37" s="34">
        <v>40800</v>
      </c>
      <c r="Q37" s="34"/>
      <c r="R37" s="34">
        <v>40800</v>
      </c>
    </row>
    <row r="38" spans="1:18" s="7" customFormat="1" ht="15" customHeight="1" x14ac:dyDescent="0.25">
      <c r="A38" s="75" t="s">
        <v>30</v>
      </c>
      <c r="B38" s="99"/>
      <c r="C38" s="99"/>
      <c r="D38" s="100"/>
      <c r="E38" s="274" t="s">
        <v>337</v>
      </c>
      <c r="F38" s="274"/>
      <c r="G38" s="274"/>
      <c r="H38" s="274"/>
      <c r="J38" s="34">
        <v>126816.78</v>
      </c>
      <c r="K38" s="34"/>
      <c r="L38" s="34">
        <v>64251.55</v>
      </c>
      <c r="M38" s="34"/>
      <c r="N38" s="34">
        <f t="shared" si="1"/>
        <v>135780.79999999999</v>
      </c>
      <c r="O38" s="34"/>
      <c r="P38" s="34">
        <v>200032.35</v>
      </c>
      <c r="Q38" s="34"/>
      <c r="R38" s="34">
        <v>237989.74</v>
      </c>
    </row>
    <row r="39" spans="1:18" s="7" customFormat="1" ht="15" customHeight="1" x14ac:dyDescent="0.25">
      <c r="A39" s="75" t="s">
        <v>31</v>
      </c>
      <c r="B39" s="99"/>
      <c r="C39" s="99"/>
      <c r="D39" s="100"/>
      <c r="E39" s="274" t="s">
        <v>338</v>
      </c>
      <c r="F39" s="274"/>
      <c r="G39" s="274"/>
      <c r="H39" s="274"/>
      <c r="J39" s="34">
        <v>33266.07</v>
      </c>
      <c r="K39" s="34"/>
      <c r="L39" s="34">
        <v>17700</v>
      </c>
      <c r="M39" s="34"/>
      <c r="N39" s="34">
        <f t="shared" si="1"/>
        <v>23100</v>
      </c>
      <c r="O39" s="34"/>
      <c r="P39" s="34">
        <v>40800</v>
      </c>
      <c r="Q39" s="34"/>
      <c r="R39" s="34">
        <v>40800</v>
      </c>
    </row>
    <row r="40" spans="1:18" s="7" customFormat="1" ht="12.75" hidden="1" customHeight="1" x14ac:dyDescent="0.25">
      <c r="A40" s="75" t="s">
        <v>146</v>
      </c>
      <c r="B40" s="99"/>
      <c r="C40" s="99"/>
      <c r="D40" s="100"/>
      <c r="E40" s="274" t="s">
        <v>383</v>
      </c>
      <c r="F40" s="274"/>
      <c r="G40" s="274"/>
      <c r="H40" s="274"/>
      <c r="J40" s="34"/>
      <c r="K40" s="34"/>
      <c r="L40" s="34"/>
      <c r="M40" s="34"/>
      <c r="N40" s="34">
        <f t="shared" si="1"/>
        <v>0</v>
      </c>
      <c r="O40" s="34"/>
      <c r="P40" s="34"/>
      <c r="Q40" s="34"/>
      <c r="R40" s="34"/>
    </row>
    <row r="41" spans="1:18" s="7" customFormat="1" ht="12.75" hidden="1" customHeight="1" x14ac:dyDescent="0.25">
      <c r="A41" s="75" t="s">
        <v>147</v>
      </c>
      <c r="B41" s="99"/>
      <c r="C41" s="99"/>
      <c r="D41" s="100"/>
      <c r="E41" s="274" t="s">
        <v>384</v>
      </c>
      <c r="F41" s="274"/>
      <c r="G41" s="274"/>
      <c r="H41" s="274"/>
      <c r="J41" s="34"/>
      <c r="K41" s="34"/>
      <c r="L41" s="34"/>
      <c r="M41" s="34"/>
      <c r="N41" s="34">
        <f t="shared" si="1"/>
        <v>0</v>
      </c>
      <c r="O41" s="34"/>
      <c r="P41" s="34"/>
      <c r="Q41" s="34"/>
      <c r="R41" s="34"/>
    </row>
    <row r="42" spans="1:18" s="7" customFormat="1" ht="15" customHeight="1" x14ac:dyDescent="0.25">
      <c r="A42" s="75" t="s">
        <v>32</v>
      </c>
      <c r="B42" s="99"/>
      <c r="C42" s="99"/>
      <c r="D42" s="100"/>
      <c r="E42" s="274" t="s">
        <v>339</v>
      </c>
      <c r="F42" s="274"/>
      <c r="G42" s="274"/>
      <c r="H42" s="274"/>
      <c r="J42" s="34">
        <v>3099548.45</v>
      </c>
      <c r="K42" s="34"/>
      <c r="L42" s="34"/>
      <c r="M42" s="34"/>
      <c r="N42" s="34">
        <f t="shared" si="1"/>
        <v>493408.31</v>
      </c>
      <c r="O42" s="34"/>
      <c r="P42" s="34">
        <v>493408.31</v>
      </c>
      <c r="Q42" s="34"/>
      <c r="R42" s="34"/>
    </row>
    <row r="43" spans="1:18" s="7" customFormat="1" ht="15" customHeight="1" x14ac:dyDescent="0.25">
      <c r="A43" s="75" t="s">
        <v>34</v>
      </c>
      <c r="B43" s="99"/>
      <c r="C43" s="99"/>
      <c r="D43" s="100"/>
      <c r="E43" s="274" t="s">
        <v>340</v>
      </c>
      <c r="F43" s="274"/>
      <c r="G43" s="274"/>
      <c r="H43" s="274"/>
      <c r="J43" s="34">
        <v>167000</v>
      </c>
      <c r="K43" s="34"/>
      <c r="L43" s="34">
        <v>5000</v>
      </c>
      <c r="M43" s="34"/>
      <c r="N43" s="34">
        <f t="shared" si="1"/>
        <v>170000</v>
      </c>
      <c r="O43" s="34"/>
      <c r="P43" s="34">
        <v>175000</v>
      </c>
      <c r="Q43" s="34"/>
      <c r="R43" s="34">
        <v>170000</v>
      </c>
    </row>
    <row r="44" spans="1:18" s="7" customFormat="1" ht="12.75" hidden="1" customHeight="1" x14ac:dyDescent="0.25">
      <c r="A44" s="75" t="s">
        <v>148</v>
      </c>
      <c r="B44" s="99"/>
      <c r="C44" s="99"/>
      <c r="D44" s="100"/>
      <c r="E44" s="100">
        <v>5</v>
      </c>
      <c r="F44" s="101" t="s">
        <v>7</v>
      </c>
      <c r="G44" s="100" t="s">
        <v>28</v>
      </c>
      <c r="H44" s="100" t="s">
        <v>63</v>
      </c>
      <c r="J44" s="34"/>
      <c r="K44" s="34"/>
      <c r="L44" s="34"/>
      <c r="M44" s="34"/>
      <c r="N44" s="34"/>
      <c r="O44" s="34"/>
      <c r="P44" s="34"/>
      <c r="Q44" s="34"/>
      <c r="R44" s="34"/>
    </row>
    <row r="45" spans="1:18" s="7" customFormat="1" ht="19" customHeight="1" x14ac:dyDescent="0.3">
      <c r="A45" s="58" t="s">
        <v>35</v>
      </c>
      <c r="B45" s="24"/>
      <c r="C45" s="24"/>
      <c r="J45" s="138">
        <f>SUM(J19:J44)</f>
        <v>16803582.190000001</v>
      </c>
      <c r="K45" s="139"/>
      <c r="L45" s="138">
        <f>SUM(L19:L44)</f>
        <v>6755129.5499999998</v>
      </c>
      <c r="M45" s="34"/>
      <c r="N45" s="138">
        <f>SUM(N19:N44)</f>
        <v>10913873.100000001</v>
      </c>
      <c r="O45" s="34"/>
      <c r="P45" s="138">
        <f>SUM(P19:P44)</f>
        <v>17669002.649999999</v>
      </c>
      <c r="Q45" s="34"/>
      <c r="R45" s="138">
        <f>SUM(R19:R44)</f>
        <v>17902647.75</v>
      </c>
    </row>
    <row r="46" spans="1:18" s="7" customFormat="1" ht="6" customHeight="1" x14ac:dyDescent="0.25">
      <c r="A46" s="17"/>
      <c r="B46" s="17"/>
      <c r="C46" s="17"/>
      <c r="J46" s="139"/>
      <c r="K46" s="139"/>
      <c r="L46" s="34"/>
      <c r="M46" s="34"/>
      <c r="N46" s="34"/>
      <c r="O46" s="34"/>
      <c r="P46" s="34"/>
      <c r="Q46" s="34"/>
      <c r="R46" s="34"/>
    </row>
    <row r="47" spans="1:18" s="7" customFormat="1" ht="18" customHeight="1" x14ac:dyDescent="0.3">
      <c r="A47" s="62" t="s">
        <v>187</v>
      </c>
      <c r="B47" s="12"/>
      <c r="C47" s="12"/>
      <c r="J47" s="34"/>
      <c r="K47" s="34"/>
      <c r="L47" s="34"/>
      <c r="M47" s="34"/>
      <c r="N47" s="34"/>
      <c r="O47" s="34"/>
      <c r="P47" s="34"/>
      <c r="Q47" s="34"/>
      <c r="R47" s="34"/>
    </row>
    <row r="48" spans="1:18" s="7" customFormat="1" ht="6" customHeight="1" x14ac:dyDescent="0.3">
      <c r="A48" s="62"/>
      <c r="B48" s="12"/>
      <c r="C48" s="12"/>
      <c r="J48" s="34"/>
      <c r="K48" s="34"/>
      <c r="L48" s="34"/>
      <c r="M48" s="34"/>
      <c r="N48" s="34"/>
      <c r="O48" s="34"/>
      <c r="P48" s="34"/>
      <c r="Q48" s="34"/>
      <c r="R48" s="34"/>
    </row>
    <row r="49" spans="1:18" s="7" customFormat="1" ht="15" customHeight="1" x14ac:dyDescent="0.25">
      <c r="A49" s="75" t="s">
        <v>36</v>
      </c>
      <c r="B49" s="99"/>
      <c r="C49" s="99"/>
      <c r="D49" s="100"/>
      <c r="E49" s="274" t="s">
        <v>341</v>
      </c>
      <c r="F49" s="274"/>
      <c r="G49" s="274"/>
      <c r="H49" s="274"/>
      <c r="J49" s="34">
        <v>2400</v>
      </c>
      <c r="K49" s="34"/>
      <c r="L49" s="34">
        <v>2100</v>
      </c>
      <c r="M49" s="34"/>
      <c r="N49" s="34">
        <f t="shared" ref="N49:N74" si="2">P49-L49</f>
        <v>98700</v>
      </c>
      <c r="O49" s="34"/>
      <c r="P49" s="34">
        <v>100800</v>
      </c>
      <c r="Q49" s="34"/>
      <c r="R49" s="34">
        <v>58800</v>
      </c>
    </row>
    <row r="50" spans="1:18" s="7" customFormat="1" ht="12.75" hidden="1" customHeight="1" x14ac:dyDescent="0.25">
      <c r="A50" s="75" t="s">
        <v>37</v>
      </c>
      <c r="B50" s="99"/>
      <c r="C50" s="99"/>
      <c r="E50" s="274" t="s">
        <v>489</v>
      </c>
      <c r="F50" s="274"/>
      <c r="G50" s="274"/>
      <c r="H50" s="274"/>
      <c r="J50" s="34"/>
      <c r="K50" s="34"/>
      <c r="L50" s="34"/>
      <c r="M50" s="34"/>
      <c r="N50" s="34">
        <f t="shared" si="2"/>
        <v>0</v>
      </c>
      <c r="O50" s="34"/>
      <c r="P50" s="34"/>
      <c r="Q50" s="34"/>
      <c r="R50" s="34"/>
    </row>
    <row r="51" spans="1:18" s="7" customFormat="1" ht="15" customHeight="1" x14ac:dyDescent="0.25">
      <c r="A51" s="75" t="s">
        <v>38</v>
      </c>
      <c r="B51" s="99"/>
      <c r="C51" s="99"/>
      <c r="E51" s="274" t="s">
        <v>343</v>
      </c>
      <c r="F51" s="274"/>
      <c r="G51" s="274"/>
      <c r="H51" s="274"/>
      <c r="J51" s="34">
        <v>105640</v>
      </c>
      <c r="K51" s="34"/>
      <c r="L51" s="34">
        <v>26725</v>
      </c>
      <c r="M51" s="34"/>
      <c r="N51" s="34">
        <f t="shared" si="2"/>
        <v>2852775</v>
      </c>
      <c r="O51" s="34"/>
      <c r="P51" s="34">
        <v>2879500</v>
      </c>
      <c r="Q51" s="34"/>
      <c r="R51" s="34">
        <v>2854000</v>
      </c>
    </row>
    <row r="52" spans="1:18" s="7" customFormat="1" ht="12.75" hidden="1" customHeight="1" x14ac:dyDescent="0.25">
      <c r="A52" s="75" t="s">
        <v>141</v>
      </c>
      <c r="B52" s="99"/>
      <c r="C52" s="99"/>
      <c r="D52" s="100"/>
      <c r="E52" s="274" t="s">
        <v>385</v>
      </c>
      <c r="F52" s="274"/>
      <c r="G52" s="274"/>
      <c r="H52" s="274"/>
      <c r="J52" s="34"/>
      <c r="K52" s="34"/>
      <c r="L52" s="34"/>
      <c r="M52" s="34"/>
      <c r="N52" s="34">
        <f t="shared" si="2"/>
        <v>0</v>
      </c>
      <c r="O52" s="34"/>
      <c r="P52" s="34"/>
      <c r="Q52" s="34"/>
      <c r="R52" s="34"/>
    </row>
    <row r="53" spans="1:18" s="7" customFormat="1" ht="12.75" hidden="1" customHeight="1" x14ac:dyDescent="0.25">
      <c r="A53" s="75" t="s">
        <v>40</v>
      </c>
      <c r="B53" s="99"/>
      <c r="C53" s="99"/>
      <c r="D53" s="100"/>
      <c r="E53" s="274" t="s">
        <v>386</v>
      </c>
      <c r="F53" s="274"/>
      <c r="G53" s="274"/>
      <c r="H53" s="274"/>
      <c r="J53" s="34"/>
      <c r="K53" s="34"/>
      <c r="L53" s="34"/>
      <c r="M53" s="34"/>
      <c r="N53" s="34">
        <f t="shared" si="2"/>
        <v>0</v>
      </c>
      <c r="O53" s="34"/>
      <c r="P53" s="34"/>
      <c r="Q53" s="34"/>
      <c r="R53" s="34"/>
    </row>
    <row r="54" spans="1:18" s="7" customFormat="1" ht="12.75" hidden="1" customHeight="1" x14ac:dyDescent="0.25">
      <c r="A54" s="75" t="s">
        <v>41</v>
      </c>
      <c r="B54" s="99"/>
      <c r="C54" s="99"/>
      <c r="D54" s="100"/>
      <c r="E54" s="274" t="s">
        <v>387</v>
      </c>
      <c r="F54" s="274"/>
      <c r="G54" s="274"/>
      <c r="H54" s="274"/>
      <c r="J54" s="34"/>
      <c r="K54" s="34"/>
      <c r="L54" s="34"/>
      <c r="M54" s="34"/>
      <c r="N54" s="34">
        <f t="shared" si="2"/>
        <v>0</v>
      </c>
      <c r="O54" s="34"/>
      <c r="P54" s="34"/>
      <c r="Q54" s="34"/>
      <c r="R54" s="34"/>
    </row>
    <row r="55" spans="1:18" s="7" customFormat="1" ht="12.75" hidden="1" customHeight="1" x14ac:dyDescent="0.25">
      <c r="A55" s="75" t="s">
        <v>42</v>
      </c>
      <c r="B55" s="99"/>
      <c r="C55" s="99"/>
      <c r="D55" s="100"/>
      <c r="E55" s="274" t="s">
        <v>388</v>
      </c>
      <c r="F55" s="274"/>
      <c r="G55" s="274"/>
      <c r="H55" s="274"/>
      <c r="J55" s="34"/>
      <c r="K55" s="34"/>
      <c r="L55" s="34"/>
      <c r="M55" s="34"/>
      <c r="N55" s="34">
        <f t="shared" si="2"/>
        <v>0</v>
      </c>
      <c r="O55" s="34"/>
      <c r="P55" s="34"/>
      <c r="Q55" s="34"/>
      <c r="R55" s="34"/>
    </row>
    <row r="56" spans="1:18" s="7" customFormat="1" ht="12.75" hidden="1" customHeight="1" x14ac:dyDescent="0.25">
      <c r="A56" s="75" t="s">
        <v>87</v>
      </c>
      <c r="B56" s="99"/>
      <c r="C56" s="99"/>
      <c r="E56" s="274" t="s">
        <v>389</v>
      </c>
      <c r="F56" s="274"/>
      <c r="G56" s="274"/>
      <c r="H56" s="274"/>
      <c r="J56" s="34"/>
      <c r="K56" s="34"/>
      <c r="L56" s="34"/>
      <c r="M56" s="34"/>
      <c r="N56" s="34">
        <f t="shared" si="2"/>
        <v>0</v>
      </c>
      <c r="O56" s="34"/>
      <c r="P56" s="34"/>
      <c r="Q56" s="34"/>
      <c r="R56" s="34"/>
    </row>
    <row r="57" spans="1:18" s="7" customFormat="1" ht="12.75" hidden="1" customHeight="1" x14ac:dyDescent="0.25">
      <c r="A57" s="75" t="s">
        <v>149</v>
      </c>
      <c r="B57" s="99"/>
      <c r="C57" s="99"/>
      <c r="D57" s="100"/>
      <c r="E57" s="274" t="s">
        <v>390</v>
      </c>
      <c r="F57" s="274"/>
      <c r="G57" s="274"/>
      <c r="H57" s="274"/>
      <c r="J57" s="35"/>
      <c r="K57" s="35"/>
      <c r="L57" s="34"/>
      <c r="M57" s="34"/>
      <c r="N57" s="34">
        <f t="shared" si="2"/>
        <v>0</v>
      </c>
      <c r="O57" s="34"/>
      <c r="P57" s="34"/>
      <c r="Q57" s="34"/>
      <c r="R57" s="34"/>
    </row>
    <row r="58" spans="1:18" s="7" customFormat="1" ht="12.75" hidden="1" customHeight="1" x14ac:dyDescent="0.25">
      <c r="A58" s="75" t="s">
        <v>150</v>
      </c>
      <c r="B58" s="99"/>
      <c r="C58" s="99"/>
      <c r="D58" s="100"/>
      <c r="E58" s="274" t="s">
        <v>391</v>
      </c>
      <c r="F58" s="274"/>
      <c r="G58" s="274"/>
      <c r="H58" s="274"/>
      <c r="J58" s="35"/>
      <c r="K58" s="35"/>
      <c r="L58" s="34"/>
      <c r="M58" s="34"/>
      <c r="N58" s="34">
        <f t="shared" si="2"/>
        <v>0</v>
      </c>
      <c r="O58" s="34"/>
      <c r="P58" s="34"/>
      <c r="Q58" s="34"/>
      <c r="R58" s="34"/>
    </row>
    <row r="59" spans="1:18" s="7" customFormat="1" ht="12.75" hidden="1" customHeight="1" x14ac:dyDescent="0.25">
      <c r="A59" s="75" t="s">
        <v>43</v>
      </c>
      <c r="B59" s="99"/>
      <c r="C59" s="99"/>
      <c r="D59" s="100"/>
      <c r="E59" s="274" t="s">
        <v>490</v>
      </c>
      <c r="F59" s="274"/>
      <c r="G59" s="274"/>
      <c r="H59" s="274"/>
      <c r="J59" s="35"/>
      <c r="K59" s="35"/>
      <c r="L59" s="34"/>
      <c r="M59" s="34"/>
      <c r="N59" s="34">
        <f t="shared" si="2"/>
        <v>0</v>
      </c>
      <c r="O59" s="34"/>
      <c r="P59" s="34"/>
      <c r="Q59" s="34"/>
      <c r="R59" s="34"/>
    </row>
    <row r="60" spans="1:18" s="7" customFormat="1" ht="12.75" hidden="1" customHeight="1" x14ac:dyDescent="0.25">
      <c r="A60" s="75" t="s">
        <v>151</v>
      </c>
      <c r="B60" s="99"/>
      <c r="C60" s="99"/>
      <c r="D60" s="100"/>
      <c r="E60" s="274" t="s">
        <v>507</v>
      </c>
      <c r="F60" s="274"/>
      <c r="G60" s="274"/>
      <c r="H60" s="274"/>
      <c r="J60" s="34"/>
      <c r="K60" s="34"/>
      <c r="L60" s="34"/>
      <c r="M60" s="34"/>
      <c r="N60" s="34">
        <f t="shared" si="2"/>
        <v>0</v>
      </c>
      <c r="O60" s="34"/>
      <c r="P60" s="34"/>
      <c r="Q60" s="34"/>
      <c r="R60" s="34"/>
    </row>
    <row r="61" spans="1:18" s="7" customFormat="1" ht="12.75" hidden="1" customHeight="1" x14ac:dyDescent="0.25">
      <c r="A61" s="75" t="s">
        <v>152</v>
      </c>
      <c r="B61" s="99"/>
      <c r="C61" s="99"/>
      <c r="D61" s="100"/>
      <c r="E61" s="274" t="s">
        <v>344</v>
      </c>
      <c r="F61" s="274"/>
      <c r="G61" s="274"/>
      <c r="H61" s="274"/>
      <c r="J61" s="34"/>
      <c r="K61" s="34"/>
      <c r="L61" s="34"/>
      <c r="M61" s="34"/>
      <c r="N61" s="34">
        <f t="shared" si="2"/>
        <v>0</v>
      </c>
      <c r="O61" s="34"/>
      <c r="P61" s="34"/>
      <c r="Q61" s="34"/>
      <c r="R61" s="34"/>
    </row>
    <row r="62" spans="1:18" s="7" customFormat="1" ht="12.75" hidden="1" customHeight="1" x14ac:dyDescent="0.25">
      <c r="A62" s="75" t="s">
        <v>45</v>
      </c>
      <c r="B62" s="99"/>
      <c r="C62" s="99"/>
      <c r="D62" s="100"/>
      <c r="E62" s="274" t="s">
        <v>508</v>
      </c>
      <c r="F62" s="274"/>
      <c r="G62" s="274"/>
      <c r="H62" s="274"/>
      <c r="J62" s="34"/>
      <c r="K62" s="34"/>
      <c r="L62" s="34"/>
      <c r="M62" s="34"/>
      <c r="N62" s="34">
        <f t="shared" si="2"/>
        <v>0</v>
      </c>
      <c r="O62" s="34"/>
      <c r="P62" s="34"/>
      <c r="Q62" s="34"/>
      <c r="R62" s="34"/>
    </row>
    <row r="63" spans="1:18" s="7" customFormat="1" ht="12.75" hidden="1" customHeight="1" x14ac:dyDescent="0.25">
      <c r="A63" s="75" t="s">
        <v>153</v>
      </c>
      <c r="B63" s="99"/>
      <c r="C63" s="99"/>
      <c r="E63" s="274" t="s">
        <v>509</v>
      </c>
      <c r="F63" s="274"/>
      <c r="G63" s="274"/>
      <c r="H63" s="274"/>
      <c r="J63" s="34"/>
      <c r="K63" s="34"/>
      <c r="L63" s="34"/>
      <c r="M63" s="34"/>
      <c r="N63" s="34">
        <f t="shared" si="2"/>
        <v>0</v>
      </c>
      <c r="O63" s="34"/>
      <c r="P63" s="34"/>
      <c r="Q63" s="34"/>
      <c r="R63" s="34"/>
    </row>
    <row r="64" spans="1:18" s="7" customFormat="1" ht="12.75" hidden="1" customHeight="1" x14ac:dyDescent="0.25">
      <c r="A64" s="75" t="s">
        <v>50</v>
      </c>
      <c r="B64" s="99"/>
      <c r="C64" s="99"/>
      <c r="D64" s="100"/>
      <c r="E64" s="274" t="s">
        <v>510</v>
      </c>
      <c r="F64" s="274"/>
      <c r="G64" s="274"/>
      <c r="H64" s="274"/>
      <c r="J64" s="34"/>
      <c r="K64" s="34"/>
      <c r="L64" s="34"/>
      <c r="M64" s="34"/>
      <c r="N64" s="34">
        <f t="shared" si="2"/>
        <v>0</v>
      </c>
      <c r="O64" s="34"/>
      <c r="P64" s="34"/>
      <c r="Q64" s="34"/>
      <c r="R64" s="34"/>
    </row>
    <row r="65" spans="1:18" s="7" customFormat="1" ht="15" customHeight="1" x14ac:dyDescent="0.25">
      <c r="A65" s="75" t="s">
        <v>47</v>
      </c>
      <c r="B65" s="99"/>
      <c r="C65" s="99"/>
      <c r="E65" s="274" t="s">
        <v>349</v>
      </c>
      <c r="F65" s="274"/>
      <c r="G65" s="274"/>
      <c r="H65" s="274"/>
      <c r="J65" s="34">
        <v>21840</v>
      </c>
      <c r="K65" s="34"/>
      <c r="L65" s="34">
        <v>20735</v>
      </c>
      <c r="M65" s="34"/>
      <c r="N65" s="34">
        <f t="shared" si="2"/>
        <v>348405</v>
      </c>
      <c r="O65" s="34"/>
      <c r="P65" s="34">
        <v>369140</v>
      </c>
      <c r="Q65" s="34"/>
      <c r="R65" s="34">
        <v>456140</v>
      </c>
    </row>
    <row r="66" spans="1:18" s="7" customFormat="1" ht="12.75" hidden="1" customHeight="1" x14ac:dyDescent="0.25">
      <c r="A66" s="75" t="s">
        <v>49</v>
      </c>
      <c r="B66" s="99"/>
      <c r="C66" s="99"/>
      <c r="D66" s="100"/>
      <c r="E66" s="274" t="s">
        <v>397</v>
      </c>
      <c r="F66" s="274"/>
      <c r="G66" s="274"/>
      <c r="H66" s="274"/>
      <c r="J66" s="34"/>
      <c r="K66" s="34"/>
      <c r="L66" s="34"/>
      <c r="M66" s="34"/>
      <c r="N66" s="34">
        <f t="shared" si="2"/>
        <v>0</v>
      </c>
      <c r="O66" s="34"/>
      <c r="P66" s="34"/>
      <c r="Q66" s="34"/>
      <c r="R66" s="34"/>
    </row>
    <row r="67" spans="1:18" s="7" customFormat="1" ht="12.75" hidden="1" customHeight="1" x14ac:dyDescent="0.25">
      <c r="A67" s="75" t="s">
        <v>51</v>
      </c>
      <c r="B67" s="99"/>
      <c r="C67" s="99"/>
      <c r="D67" s="100"/>
      <c r="E67" s="274" t="s">
        <v>398</v>
      </c>
      <c r="F67" s="274"/>
      <c r="G67" s="274"/>
      <c r="H67" s="274"/>
      <c r="J67" s="34"/>
      <c r="K67" s="34"/>
      <c r="L67" s="34"/>
      <c r="M67" s="34"/>
      <c r="N67" s="34">
        <f t="shared" si="2"/>
        <v>0</v>
      </c>
      <c r="O67" s="34"/>
      <c r="P67" s="34"/>
      <c r="Q67" s="34"/>
      <c r="R67" s="34"/>
    </row>
    <row r="68" spans="1:18" s="7" customFormat="1" ht="12.75" hidden="1" customHeight="1" x14ac:dyDescent="0.25">
      <c r="A68" s="75" t="s">
        <v>47</v>
      </c>
      <c r="B68" s="99"/>
      <c r="C68" s="99"/>
      <c r="D68" s="100"/>
      <c r="E68" s="274" t="s">
        <v>399</v>
      </c>
      <c r="F68" s="274"/>
      <c r="G68" s="274"/>
      <c r="H68" s="274"/>
      <c r="J68" s="34"/>
      <c r="K68" s="34"/>
      <c r="L68" s="34"/>
      <c r="M68" s="34"/>
      <c r="N68" s="34">
        <f t="shared" si="2"/>
        <v>0</v>
      </c>
      <c r="O68" s="34"/>
      <c r="P68" s="34"/>
      <c r="Q68" s="34"/>
      <c r="R68" s="34"/>
    </row>
    <row r="69" spans="1:18" s="7" customFormat="1" ht="12.75" hidden="1" customHeight="1" x14ac:dyDescent="0.25">
      <c r="A69" s="75" t="s">
        <v>52</v>
      </c>
      <c r="B69" s="99"/>
      <c r="C69" s="99"/>
      <c r="E69" s="274" t="s">
        <v>400</v>
      </c>
      <c r="F69" s="274"/>
      <c r="G69" s="274"/>
      <c r="H69" s="274"/>
      <c r="J69" s="34"/>
      <c r="K69" s="34"/>
      <c r="L69" s="34"/>
      <c r="M69" s="34"/>
      <c r="N69" s="34">
        <f t="shared" si="2"/>
        <v>0</v>
      </c>
      <c r="O69" s="34"/>
      <c r="P69" s="34"/>
      <c r="Q69" s="34"/>
      <c r="R69" s="34"/>
    </row>
    <row r="70" spans="1:18" s="7" customFormat="1" ht="12.75" hidden="1" customHeight="1" x14ac:dyDescent="0.25">
      <c r="A70" s="75" t="s">
        <v>54</v>
      </c>
      <c r="B70" s="99"/>
      <c r="C70" s="99"/>
      <c r="E70" s="274" t="s">
        <v>511</v>
      </c>
      <c r="F70" s="274"/>
      <c r="G70" s="274"/>
      <c r="H70" s="274"/>
      <c r="J70" s="34"/>
      <c r="K70" s="34"/>
      <c r="L70" s="34"/>
      <c r="M70" s="34"/>
      <c r="N70" s="34">
        <f t="shared" si="2"/>
        <v>0</v>
      </c>
      <c r="O70" s="34"/>
      <c r="P70" s="34"/>
      <c r="Q70" s="34"/>
      <c r="R70" s="34"/>
    </row>
    <row r="71" spans="1:18" s="7" customFormat="1" ht="12.75" hidden="1" customHeight="1" x14ac:dyDescent="0.25">
      <c r="A71" s="75" t="s">
        <v>55</v>
      </c>
      <c r="B71" s="99"/>
      <c r="C71" s="99"/>
      <c r="E71" s="274" t="s">
        <v>512</v>
      </c>
      <c r="F71" s="274"/>
      <c r="G71" s="274"/>
      <c r="H71" s="274"/>
      <c r="J71" s="34"/>
      <c r="K71" s="34"/>
      <c r="L71" s="34"/>
      <c r="M71" s="34"/>
      <c r="N71" s="34">
        <f t="shared" si="2"/>
        <v>0</v>
      </c>
      <c r="O71" s="34"/>
      <c r="P71" s="34"/>
      <c r="Q71" s="34"/>
      <c r="R71" s="34"/>
    </row>
    <row r="72" spans="1:18" s="7" customFormat="1" ht="12.75" hidden="1" customHeight="1" x14ac:dyDescent="0.25">
      <c r="A72" s="75" t="s">
        <v>56</v>
      </c>
      <c r="B72" s="99"/>
      <c r="C72" s="99"/>
      <c r="E72" s="274" t="s">
        <v>513</v>
      </c>
      <c r="F72" s="274"/>
      <c r="G72" s="274"/>
      <c r="H72" s="274"/>
      <c r="J72" s="34"/>
      <c r="K72" s="34"/>
      <c r="L72" s="34"/>
      <c r="M72" s="34"/>
      <c r="N72" s="34">
        <f t="shared" si="2"/>
        <v>0</v>
      </c>
      <c r="O72" s="34"/>
      <c r="P72" s="34"/>
      <c r="Q72" s="34"/>
      <c r="R72" s="34"/>
    </row>
    <row r="73" spans="1:18" s="7" customFormat="1" ht="12.75" hidden="1" customHeight="1" x14ac:dyDescent="0.25">
      <c r="A73" s="75" t="s">
        <v>57</v>
      </c>
      <c r="B73" s="99"/>
      <c r="C73" s="99"/>
      <c r="E73" s="274" t="s">
        <v>514</v>
      </c>
      <c r="F73" s="274"/>
      <c r="G73" s="274"/>
      <c r="H73" s="274"/>
      <c r="J73" s="34"/>
      <c r="K73" s="34"/>
      <c r="L73" s="34"/>
      <c r="M73" s="34"/>
      <c r="N73" s="34">
        <f t="shared" si="2"/>
        <v>0</v>
      </c>
      <c r="O73" s="34"/>
      <c r="P73" s="34"/>
      <c r="Q73" s="34"/>
      <c r="R73" s="34"/>
    </row>
    <row r="74" spans="1:18" s="7" customFormat="1" ht="15" customHeight="1" x14ac:dyDescent="0.25">
      <c r="A74" s="75" t="s">
        <v>65</v>
      </c>
      <c r="B74" s="99"/>
      <c r="C74" s="99"/>
      <c r="E74" s="274" t="s">
        <v>354</v>
      </c>
      <c r="F74" s="274"/>
      <c r="G74" s="274"/>
      <c r="H74" s="274"/>
      <c r="J74" s="34"/>
      <c r="K74" s="34"/>
      <c r="L74" s="34"/>
      <c r="M74" s="34"/>
      <c r="N74" s="34">
        <f t="shared" si="2"/>
        <v>222700</v>
      </c>
      <c r="O74" s="34"/>
      <c r="P74" s="34">
        <v>222700</v>
      </c>
      <c r="Q74" s="34"/>
      <c r="R74" s="34">
        <v>390700</v>
      </c>
    </row>
    <row r="75" spans="1:18" s="7" customFormat="1" ht="12.75" hidden="1" customHeight="1" x14ac:dyDescent="0.25">
      <c r="A75" s="75" t="s">
        <v>60</v>
      </c>
      <c r="B75" s="99"/>
      <c r="C75" s="99"/>
      <c r="E75" s="274" t="s">
        <v>515</v>
      </c>
      <c r="F75" s="274"/>
      <c r="G75" s="274"/>
      <c r="H75" s="274"/>
      <c r="J75" s="34"/>
      <c r="K75" s="34"/>
      <c r="L75" s="34"/>
      <c r="M75" s="34"/>
      <c r="N75" s="34"/>
      <c r="O75" s="34"/>
      <c r="P75" s="34"/>
      <c r="Q75" s="34"/>
      <c r="R75" s="34"/>
    </row>
    <row r="76" spans="1:18" s="7" customFormat="1" ht="12.75" hidden="1" customHeight="1" x14ac:dyDescent="0.25">
      <c r="A76" s="75" t="s">
        <v>61</v>
      </c>
      <c r="B76" s="99"/>
      <c r="C76" s="99"/>
      <c r="E76" s="274" t="s">
        <v>516</v>
      </c>
      <c r="F76" s="274"/>
      <c r="G76" s="274"/>
      <c r="H76" s="274"/>
      <c r="J76" s="34"/>
      <c r="K76" s="34"/>
      <c r="L76" s="34"/>
      <c r="M76" s="34"/>
      <c r="N76" s="34"/>
      <c r="O76" s="34"/>
      <c r="P76" s="34"/>
      <c r="Q76" s="34"/>
      <c r="R76" s="34"/>
    </row>
    <row r="77" spans="1:18" s="7" customFormat="1" ht="12.75" hidden="1" customHeight="1" x14ac:dyDescent="0.25">
      <c r="A77" s="75" t="s">
        <v>62</v>
      </c>
      <c r="B77" s="99"/>
      <c r="C77" s="99"/>
      <c r="E77" s="274" t="s">
        <v>517</v>
      </c>
      <c r="F77" s="274"/>
      <c r="G77" s="274"/>
      <c r="H77" s="274"/>
      <c r="J77" s="34"/>
      <c r="K77" s="34"/>
      <c r="L77" s="34"/>
      <c r="M77" s="34"/>
      <c r="N77" s="34"/>
      <c r="O77" s="34"/>
      <c r="P77" s="34"/>
      <c r="Q77" s="34"/>
      <c r="R77" s="34"/>
    </row>
    <row r="78" spans="1:18" s="7" customFormat="1" ht="12.75" hidden="1" customHeight="1" x14ac:dyDescent="0.25">
      <c r="A78" s="75" t="s">
        <v>154</v>
      </c>
      <c r="B78" s="99"/>
      <c r="C78" s="99"/>
      <c r="E78" s="274" t="s">
        <v>518</v>
      </c>
      <c r="F78" s="274"/>
      <c r="G78" s="274"/>
      <c r="H78" s="274"/>
      <c r="J78" s="34"/>
      <c r="K78" s="34"/>
      <c r="L78" s="34"/>
      <c r="M78" s="34"/>
      <c r="N78" s="34"/>
      <c r="O78" s="34"/>
      <c r="P78" s="34"/>
      <c r="Q78" s="34"/>
      <c r="R78" s="34"/>
    </row>
    <row r="79" spans="1:18" s="7" customFormat="1" ht="12.75" hidden="1" customHeight="1" x14ac:dyDescent="0.25">
      <c r="A79" s="75" t="s">
        <v>155</v>
      </c>
      <c r="B79" s="99"/>
      <c r="C79" s="99"/>
      <c r="E79" s="274" t="s">
        <v>519</v>
      </c>
      <c r="F79" s="274"/>
      <c r="G79" s="274"/>
      <c r="H79" s="274"/>
      <c r="J79" s="34"/>
      <c r="K79" s="34"/>
      <c r="L79" s="34"/>
      <c r="M79" s="34"/>
      <c r="N79" s="34"/>
      <c r="O79" s="34"/>
      <c r="P79" s="34"/>
      <c r="Q79" s="34"/>
      <c r="R79" s="34"/>
    </row>
    <row r="80" spans="1:18" s="7" customFormat="1" ht="12.75" hidden="1" customHeight="1" x14ac:dyDescent="0.25">
      <c r="A80" s="75" t="s">
        <v>62</v>
      </c>
      <c r="B80" s="99"/>
      <c r="C80" s="99"/>
      <c r="E80" s="274" t="s">
        <v>520</v>
      </c>
      <c r="F80" s="274"/>
      <c r="G80" s="274"/>
      <c r="H80" s="274"/>
      <c r="J80" s="34"/>
      <c r="K80" s="34"/>
      <c r="L80" s="34"/>
      <c r="M80" s="34"/>
      <c r="N80" s="34"/>
      <c r="O80" s="34"/>
      <c r="P80" s="34"/>
      <c r="Q80" s="34"/>
      <c r="R80" s="34"/>
    </row>
    <row r="81" spans="1:18" s="7" customFormat="1" ht="12.75" hidden="1" customHeight="1" x14ac:dyDescent="0.25">
      <c r="A81" s="75" t="s">
        <v>64</v>
      </c>
      <c r="B81" s="99"/>
      <c r="C81" s="99"/>
      <c r="E81" s="274" t="s">
        <v>521</v>
      </c>
      <c r="F81" s="274"/>
      <c r="G81" s="274"/>
      <c r="H81" s="274"/>
      <c r="J81" s="34"/>
      <c r="K81" s="34"/>
      <c r="L81" s="34"/>
      <c r="M81" s="34"/>
      <c r="N81" s="34"/>
      <c r="O81" s="34"/>
      <c r="P81" s="34"/>
      <c r="Q81" s="34"/>
      <c r="R81" s="34"/>
    </row>
    <row r="82" spans="1:18" s="7" customFormat="1" ht="12.75" hidden="1" customHeight="1" x14ac:dyDescent="0.25">
      <c r="A82" s="75" t="s">
        <v>156</v>
      </c>
      <c r="B82" s="99"/>
      <c r="C82" s="99"/>
      <c r="E82" s="274" t="s">
        <v>522</v>
      </c>
      <c r="F82" s="274"/>
      <c r="G82" s="274"/>
      <c r="H82" s="274"/>
      <c r="J82" s="34"/>
      <c r="K82" s="34"/>
      <c r="L82" s="34"/>
      <c r="M82" s="34"/>
      <c r="N82" s="34"/>
      <c r="O82" s="34"/>
      <c r="P82" s="34"/>
      <c r="Q82" s="34"/>
      <c r="R82" s="34"/>
    </row>
    <row r="83" spans="1:18" s="7" customFormat="1" ht="12.75" hidden="1" customHeight="1" x14ac:dyDescent="0.25">
      <c r="A83" s="75" t="s">
        <v>65</v>
      </c>
      <c r="B83" s="99"/>
      <c r="C83" s="99"/>
      <c r="E83" s="274" t="s">
        <v>523</v>
      </c>
      <c r="F83" s="274"/>
      <c r="G83" s="274"/>
      <c r="H83" s="274"/>
      <c r="J83" s="34"/>
      <c r="K83" s="34"/>
      <c r="L83" s="34"/>
      <c r="M83" s="34"/>
      <c r="N83" s="34"/>
      <c r="O83" s="34"/>
      <c r="P83" s="34"/>
      <c r="Q83" s="34"/>
      <c r="R83" s="34"/>
    </row>
    <row r="84" spans="1:18" s="7" customFormat="1" ht="15" customHeight="1" x14ac:dyDescent="0.25">
      <c r="A84" s="75" t="s">
        <v>67</v>
      </c>
      <c r="B84" s="99"/>
      <c r="C84" s="99"/>
      <c r="E84" s="274" t="s">
        <v>355</v>
      </c>
      <c r="F84" s="274"/>
      <c r="G84" s="274"/>
      <c r="H84" s="274"/>
      <c r="J84" s="34"/>
      <c r="K84" s="34"/>
      <c r="L84" s="34"/>
      <c r="M84" s="34"/>
      <c r="N84" s="34">
        <f t="shared" ref="N84" si="3">P84-L84</f>
        <v>370700</v>
      </c>
      <c r="O84" s="34"/>
      <c r="P84" s="34">
        <v>370700</v>
      </c>
      <c r="Q84" s="34"/>
      <c r="R84" s="34">
        <v>146000</v>
      </c>
    </row>
    <row r="85" spans="1:18" s="7" customFormat="1" ht="12.75" hidden="1" customHeight="1" x14ac:dyDescent="0.25">
      <c r="A85" s="75" t="s">
        <v>157</v>
      </c>
      <c r="B85" s="99"/>
      <c r="C85" s="99"/>
      <c r="E85" s="274" t="s">
        <v>497</v>
      </c>
      <c r="F85" s="274"/>
      <c r="G85" s="274"/>
      <c r="H85" s="274"/>
      <c r="J85" s="34"/>
      <c r="K85" s="34"/>
      <c r="L85" s="34"/>
      <c r="M85" s="34"/>
      <c r="N85" s="34"/>
      <c r="O85" s="34"/>
      <c r="P85" s="34"/>
      <c r="Q85" s="34"/>
      <c r="R85" s="34"/>
    </row>
    <row r="86" spans="1:18" s="7" customFormat="1" ht="12.75" hidden="1" customHeight="1" x14ac:dyDescent="0.25">
      <c r="A86" s="75" t="s">
        <v>158</v>
      </c>
      <c r="B86" s="99"/>
      <c r="C86" s="99"/>
      <c r="E86" s="274" t="s">
        <v>524</v>
      </c>
      <c r="F86" s="274"/>
      <c r="G86" s="274"/>
      <c r="H86" s="274"/>
      <c r="J86" s="34"/>
      <c r="K86" s="34"/>
      <c r="L86" s="34"/>
      <c r="M86" s="34"/>
      <c r="N86" s="34"/>
      <c r="O86" s="34"/>
      <c r="P86" s="34"/>
      <c r="Q86" s="34"/>
      <c r="R86" s="34"/>
    </row>
    <row r="87" spans="1:18" s="7" customFormat="1" ht="12.75" hidden="1" customHeight="1" x14ac:dyDescent="0.25">
      <c r="A87" s="75" t="s">
        <v>68</v>
      </c>
      <c r="B87" s="99"/>
      <c r="C87" s="99"/>
      <c r="E87" s="274" t="s">
        <v>525</v>
      </c>
      <c r="F87" s="274"/>
      <c r="G87" s="274"/>
      <c r="H87" s="274"/>
      <c r="J87" s="34"/>
      <c r="K87" s="34"/>
      <c r="L87" s="34"/>
      <c r="M87" s="34"/>
      <c r="N87" s="34"/>
      <c r="O87" s="34"/>
      <c r="P87" s="34"/>
      <c r="Q87" s="34"/>
      <c r="R87" s="34"/>
    </row>
    <row r="88" spans="1:18" s="7" customFormat="1" ht="12.75" hidden="1" customHeight="1" x14ac:dyDescent="0.25">
      <c r="A88" s="75" t="s">
        <v>159</v>
      </c>
      <c r="B88" s="99"/>
      <c r="C88" s="99"/>
      <c r="E88" s="274" t="s">
        <v>526</v>
      </c>
      <c r="F88" s="274"/>
      <c r="G88" s="274"/>
      <c r="H88" s="274"/>
      <c r="J88" s="34"/>
      <c r="K88" s="34"/>
      <c r="L88" s="34"/>
      <c r="M88" s="34"/>
      <c r="N88" s="34"/>
      <c r="O88" s="34"/>
      <c r="P88" s="34"/>
      <c r="Q88" s="34"/>
      <c r="R88" s="34"/>
    </row>
    <row r="89" spans="1:18" s="7" customFormat="1" ht="12.75" hidden="1" customHeight="1" x14ac:dyDescent="0.25">
      <c r="A89" s="75" t="s">
        <v>160</v>
      </c>
      <c r="B89" s="99"/>
      <c r="C89" s="99"/>
      <c r="E89" s="274" t="s">
        <v>527</v>
      </c>
      <c r="F89" s="274"/>
      <c r="G89" s="274"/>
      <c r="H89" s="274"/>
      <c r="J89" s="34"/>
      <c r="K89" s="34"/>
      <c r="L89" s="34"/>
      <c r="M89" s="34"/>
      <c r="N89" s="34"/>
      <c r="O89" s="34"/>
      <c r="P89" s="34"/>
      <c r="Q89" s="34"/>
      <c r="R89" s="34"/>
    </row>
    <row r="90" spans="1:18" s="7" customFormat="1" ht="12.75" hidden="1" customHeight="1" x14ac:dyDescent="0.25">
      <c r="A90" s="75" t="s">
        <v>70</v>
      </c>
      <c r="B90" s="99"/>
      <c r="C90" s="99"/>
      <c r="E90" s="274" t="s">
        <v>528</v>
      </c>
      <c r="F90" s="274"/>
      <c r="G90" s="274"/>
      <c r="H90" s="274"/>
      <c r="J90" s="34"/>
      <c r="K90" s="34"/>
      <c r="L90" s="34"/>
      <c r="M90" s="34"/>
      <c r="N90" s="34"/>
      <c r="O90" s="34"/>
      <c r="P90" s="34"/>
      <c r="Q90" s="34"/>
      <c r="R90" s="34"/>
    </row>
    <row r="91" spans="1:18" s="7" customFormat="1" ht="12.75" hidden="1" customHeight="1" x14ac:dyDescent="0.25">
      <c r="A91" s="75" t="s">
        <v>161</v>
      </c>
      <c r="B91" s="99"/>
      <c r="C91" s="99"/>
      <c r="E91" s="274" t="s">
        <v>529</v>
      </c>
      <c r="F91" s="274"/>
      <c r="G91" s="274"/>
      <c r="H91" s="274"/>
      <c r="J91" s="34"/>
      <c r="K91" s="34"/>
      <c r="L91" s="34"/>
      <c r="M91" s="34"/>
      <c r="N91" s="34"/>
      <c r="O91" s="34"/>
      <c r="P91" s="34"/>
      <c r="Q91" s="34"/>
      <c r="R91" s="34"/>
    </row>
    <row r="92" spans="1:18" s="7" customFormat="1" ht="12.75" hidden="1" customHeight="1" x14ac:dyDescent="0.25">
      <c r="A92" s="75" t="s">
        <v>71</v>
      </c>
      <c r="B92" s="99"/>
      <c r="C92" s="99"/>
      <c r="E92" s="274" t="s">
        <v>530</v>
      </c>
      <c r="F92" s="274"/>
      <c r="G92" s="274"/>
      <c r="H92" s="274"/>
      <c r="J92" s="34"/>
      <c r="K92" s="34"/>
      <c r="L92" s="34"/>
      <c r="M92" s="34"/>
      <c r="N92" s="34"/>
      <c r="O92" s="34"/>
      <c r="P92" s="34"/>
      <c r="Q92" s="34"/>
      <c r="R92" s="34"/>
    </row>
    <row r="93" spans="1:18" s="7" customFormat="1" ht="12.75" hidden="1" customHeight="1" x14ac:dyDescent="0.25">
      <c r="A93" s="75" t="s">
        <v>163</v>
      </c>
      <c r="B93" s="99"/>
      <c r="C93" s="99"/>
      <c r="E93" s="274" t="s">
        <v>531</v>
      </c>
      <c r="F93" s="274"/>
      <c r="G93" s="274"/>
      <c r="H93" s="274"/>
      <c r="J93" s="34"/>
      <c r="K93" s="34"/>
      <c r="L93" s="34"/>
      <c r="M93" s="34"/>
      <c r="N93" s="34"/>
      <c r="O93" s="34"/>
      <c r="P93" s="34"/>
      <c r="Q93" s="34"/>
      <c r="R93" s="34"/>
    </row>
    <row r="94" spans="1:18" s="7" customFormat="1" ht="12.75" hidden="1" customHeight="1" x14ac:dyDescent="0.25">
      <c r="A94" s="75" t="s">
        <v>164</v>
      </c>
      <c r="B94" s="99"/>
      <c r="C94" s="99"/>
      <c r="E94" s="274" t="s">
        <v>532</v>
      </c>
      <c r="F94" s="274"/>
      <c r="G94" s="274"/>
      <c r="H94" s="274"/>
      <c r="J94" s="34"/>
      <c r="K94" s="34"/>
      <c r="L94" s="34"/>
      <c r="M94" s="34"/>
      <c r="N94" s="34"/>
      <c r="O94" s="34"/>
      <c r="P94" s="34"/>
      <c r="Q94" s="34"/>
      <c r="R94" s="34"/>
    </row>
    <row r="95" spans="1:18" s="7" customFormat="1" ht="12.75" hidden="1" customHeight="1" x14ac:dyDescent="0.25">
      <c r="A95" s="75" t="s">
        <v>165</v>
      </c>
      <c r="B95" s="99"/>
      <c r="C95" s="99"/>
      <c r="E95" s="274" t="s">
        <v>533</v>
      </c>
      <c r="F95" s="274"/>
      <c r="G95" s="274"/>
      <c r="H95" s="274"/>
      <c r="J95" s="34"/>
      <c r="K95" s="34"/>
      <c r="L95" s="34"/>
      <c r="M95" s="34"/>
      <c r="N95" s="34"/>
      <c r="O95" s="34"/>
      <c r="P95" s="34"/>
      <c r="Q95" s="34"/>
      <c r="R95" s="34"/>
    </row>
    <row r="96" spans="1:18" s="7" customFormat="1" ht="12.75" hidden="1" customHeight="1" x14ac:dyDescent="0.25">
      <c r="A96" s="75" t="s">
        <v>166</v>
      </c>
      <c r="B96" s="99"/>
      <c r="C96" s="99"/>
      <c r="E96" s="274" t="s">
        <v>534</v>
      </c>
      <c r="F96" s="274"/>
      <c r="G96" s="274"/>
      <c r="H96" s="274"/>
      <c r="J96" s="34"/>
      <c r="K96" s="34"/>
      <c r="L96" s="34"/>
      <c r="M96" s="34"/>
      <c r="N96" s="34"/>
      <c r="O96" s="34"/>
      <c r="P96" s="34"/>
      <c r="Q96" s="34"/>
      <c r="R96" s="34"/>
    </row>
    <row r="97" spans="1:18" s="7" customFormat="1" ht="12.75" hidden="1" customHeight="1" x14ac:dyDescent="0.25">
      <c r="A97" s="75" t="s">
        <v>167</v>
      </c>
      <c r="B97" s="99"/>
      <c r="C97" s="99"/>
      <c r="E97" s="274" t="s">
        <v>535</v>
      </c>
      <c r="F97" s="274"/>
      <c r="G97" s="274"/>
      <c r="H97" s="274"/>
      <c r="J97" s="34"/>
      <c r="K97" s="34"/>
      <c r="L97" s="34"/>
      <c r="M97" s="34"/>
      <c r="N97" s="34"/>
      <c r="O97" s="34"/>
      <c r="P97" s="34"/>
      <c r="Q97" s="34"/>
      <c r="R97" s="34"/>
    </row>
    <row r="98" spans="1:18" s="7" customFormat="1" ht="12.75" hidden="1" customHeight="1" x14ac:dyDescent="0.25">
      <c r="A98" s="75" t="s">
        <v>74</v>
      </c>
      <c r="B98" s="99"/>
      <c r="C98" s="99"/>
      <c r="E98" s="274" t="s">
        <v>536</v>
      </c>
      <c r="F98" s="274"/>
      <c r="G98" s="274"/>
      <c r="H98" s="274"/>
      <c r="J98" s="34"/>
      <c r="K98" s="34"/>
      <c r="L98" s="34"/>
      <c r="M98" s="34"/>
      <c r="N98" s="34">
        <f t="shared" ref="N98:N115" si="4">P98-L98</f>
        <v>0</v>
      </c>
      <c r="O98" s="34"/>
      <c r="P98" s="34"/>
      <c r="Q98" s="34"/>
      <c r="R98" s="34"/>
    </row>
    <row r="99" spans="1:18" s="7" customFormat="1" ht="12.75" hidden="1" customHeight="1" x14ac:dyDescent="0.25">
      <c r="A99" s="75" t="s">
        <v>75</v>
      </c>
      <c r="B99" s="99"/>
      <c r="C99" s="99"/>
      <c r="E99" s="274" t="s">
        <v>537</v>
      </c>
      <c r="F99" s="274"/>
      <c r="G99" s="274"/>
      <c r="H99" s="274"/>
      <c r="J99" s="34"/>
      <c r="K99" s="34"/>
      <c r="L99" s="34"/>
      <c r="M99" s="34"/>
      <c r="N99" s="34">
        <f t="shared" si="4"/>
        <v>0</v>
      </c>
      <c r="O99" s="34"/>
      <c r="P99" s="34"/>
      <c r="Q99" s="34"/>
      <c r="R99" s="34"/>
    </row>
    <row r="100" spans="1:18" s="7" customFormat="1" ht="12.75" hidden="1" customHeight="1" x14ac:dyDescent="0.25">
      <c r="A100" s="75" t="s">
        <v>76</v>
      </c>
      <c r="B100" s="99"/>
      <c r="C100" s="99"/>
      <c r="E100" s="274" t="s">
        <v>538</v>
      </c>
      <c r="F100" s="274"/>
      <c r="G100" s="274"/>
      <c r="H100" s="274"/>
      <c r="J100" s="34"/>
      <c r="K100" s="34"/>
      <c r="L100" s="34"/>
      <c r="M100" s="34"/>
      <c r="N100" s="34">
        <f t="shared" si="4"/>
        <v>0</v>
      </c>
      <c r="O100" s="34"/>
      <c r="P100" s="34"/>
      <c r="Q100" s="34"/>
      <c r="R100" s="34"/>
    </row>
    <row r="101" spans="1:18" s="7" customFormat="1" ht="12.75" hidden="1" customHeight="1" x14ac:dyDescent="0.25">
      <c r="A101" s="75" t="s">
        <v>164</v>
      </c>
      <c r="B101" s="99"/>
      <c r="C101" s="99"/>
      <c r="E101" s="274" t="s">
        <v>539</v>
      </c>
      <c r="F101" s="274"/>
      <c r="G101" s="274"/>
      <c r="H101" s="274"/>
      <c r="J101" s="34"/>
      <c r="K101" s="34"/>
      <c r="L101" s="34"/>
      <c r="M101" s="34"/>
      <c r="N101" s="34">
        <f t="shared" si="4"/>
        <v>0</v>
      </c>
      <c r="O101" s="34"/>
      <c r="P101" s="34"/>
      <c r="Q101" s="34"/>
      <c r="R101" s="34"/>
    </row>
    <row r="102" spans="1:18" s="7" customFormat="1" ht="12.75" hidden="1" customHeight="1" x14ac:dyDescent="0.25">
      <c r="A102" s="75" t="s">
        <v>77</v>
      </c>
      <c r="B102" s="99"/>
      <c r="C102" s="99"/>
      <c r="E102" s="274" t="s">
        <v>540</v>
      </c>
      <c r="F102" s="274"/>
      <c r="G102" s="274"/>
      <c r="H102" s="274"/>
      <c r="J102" s="34"/>
      <c r="K102" s="34"/>
      <c r="L102" s="34"/>
      <c r="M102" s="34"/>
      <c r="N102" s="34">
        <f t="shared" si="4"/>
        <v>0</v>
      </c>
      <c r="O102" s="34"/>
      <c r="P102" s="34"/>
      <c r="Q102" s="34"/>
      <c r="R102" s="34"/>
    </row>
    <row r="103" spans="1:18" s="7" customFormat="1" ht="12.75" hidden="1" customHeight="1" x14ac:dyDescent="0.25">
      <c r="A103" s="75" t="s">
        <v>79</v>
      </c>
      <c r="B103" s="99"/>
      <c r="C103" s="99"/>
      <c r="E103" s="274" t="s">
        <v>541</v>
      </c>
      <c r="F103" s="274"/>
      <c r="G103" s="274"/>
      <c r="H103" s="274"/>
      <c r="J103" s="34"/>
      <c r="K103" s="34"/>
      <c r="L103" s="34"/>
      <c r="M103" s="34"/>
      <c r="N103" s="34">
        <f t="shared" si="4"/>
        <v>0</v>
      </c>
      <c r="O103" s="34"/>
      <c r="P103" s="34"/>
      <c r="Q103" s="34"/>
      <c r="R103" s="34"/>
    </row>
    <row r="104" spans="1:18" s="7" customFormat="1" ht="12.75" hidden="1" customHeight="1" x14ac:dyDescent="0.25">
      <c r="A104" s="75" t="s">
        <v>168</v>
      </c>
      <c r="B104" s="99"/>
      <c r="C104" s="99"/>
      <c r="E104" s="274" t="s">
        <v>542</v>
      </c>
      <c r="F104" s="274"/>
      <c r="G104" s="274"/>
      <c r="H104" s="274"/>
      <c r="J104" s="34"/>
      <c r="K104" s="34"/>
      <c r="L104" s="34"/>
      <c r="M104" s="34"/>
      <c r="N104" s="34">
        <f t="shared" si="4"/>
        <v>0</v>
      </c>
      <c r="O104" s="34"/>
      <c r="P104" s="34"/>
      <c r="Q104" s="34"/>
      <c r="R104" s="34"/>
    </row>
    <row r="105" spans="1:18" s="7" customFormat="1" ht="12.75" hidden="1" customHeight="1" x14ac:dyDescent="0.25">
      <c r="A105" s="75" t="s">
        <v>169</v>
      </c>
      <c r="B105" s="99"/>
      <c r="C105" s="99"/>
      <c r="E105" s="274" t="s">
        <v>543</v>
      </c>
      <c r="F105" s="274"/>
      <c r="G105" s="274"/>
      <c r="H105" s="274"/>
      <c r="J105" s="34"/>
      <c r="K105" s="34"/>
      <c r="L105" s="34"/>
      <c r="M105" s="34"/>
      <c r="N105" s="34">
        <f t="shared" si="4"/>
        <v>0</v>
      </c>
      <c r="O105" s="34"/>
      <c r="P105" s="34"/>
      <c r="Q105" s="34"/>
      <c r="R105" s="34"/>
    </row>
    <row r="106" spans="1:18" s="7" customFormat="1" ht="12.75" hidden="1" customHeight="1" x14ac:dyDescent="0.25">
      <c r="A106" s="75" t="s">
        <v>170</v>
      </c>
      <c r="B106" s="99"/>
      <c r="C106" s="99"/>
      <c r="E106" s="274" t="s">
        <v>544</v>
      </c>
      <c r="F106" s="274"/>
      <c r="G106" s="274"/>
      <c r="H106" s="274"/>
      <c r="J106" s="34"/>
      <c r="K106" s="34"/>
      <c r="L106" s="34"/>
      <c r="M106" s="34"/>
      <c r="N106" s="34">
        <f t="shared" si="4"/>
        <v>0</v>
      </c>
      <c r="O106" s="34"/>
      <c r="P106" s="34"/>
      <c r="Q106" s="34"/>
      <c r="R106" s="34"/>
    </row>
    <row r="107" spans="1:18" s="7" customFormat="1" ht="12.75" hidden="1" customHeight="1" x14ac:dyDescent="0.25">
      <c r="A107" s="75" t="s">
        <v>80</v>
      </c>
      <c r="B107" s="99"/>
      <c r="C107" s="99"/>
      <c r="E107" s="274" t="s">
        <v>545</v>
      </c>
      <c r="F107" s="274"/>
      <c r="G107" s="274"/>
      <c r="H107" s="274"/>
      <c r="J107" s="34"/>
      <c r="K107" s="34"/>
      <c r="L107" s="34"/>
      <c r="M107" s="34"/>
      <c r="N107" s="34">
        <f t="shared" si="4"/>
        <v>0</v>
      </c>
      <c r="O107" s="34"/>
      <c r="P107" s="34"/>
      <c r="Q107" s="34"/>
      <c r="R107" s="34"/>
    </row>
    <row r="108" spans="1:18" s="7" customFormat="1" ht="12.75" hidden="1" customHeight="1" x14ac:dyDescent="0.25">
      <c r="A108" s="75" t="s">
        <v>82</v>
      </c>
      <c r="B108" s="99"/>
      <c r="C108" s="99"/>
      <c r="E108" s="274" t="s">
        <v>546</v>
      </c>
      <c r="F108" s="274"/>
      <c r="G108" s="274"/>
      <c r="H108" s="274"/>
      <c r="J108" s="34"/>
      <c r="K108" s="34"/>
      <c r="L108" s="34"/>
      <c r="M108" s="34"/>
      <c r="N108" s="34">
        <f t="shared" si="4"/>
        <v>0</v>
      </c>
      <c r="O108" s="34"/>
      <c r="P108" s="34"/>
      <c r="Q108" s="34"/>
      <c r="R108" s="34"/>
    </row>
    <row r="109" spans="1:18" s="7" customFormat="1" ht="12.75" hidden="1" customHeight="1" x14ac:dyDescent="0.25">
      <c r="A109" s="75" t="s">
        <v>84</v>
      </c>
      <c r="B109" s="99"/>
      <c r="C109" s="99"/>
      <c r="E109" s="274" t="s">
        <v>547</v>
      </c>
      <c r="F109" s="274"/>
      <c r="G109" s="274"/>
      <c r="H109" s="274"/>
      <c r="J109" s="34"/>
      <c r="K109" s="34"/>
      <c r="L109" s="34"/>
      <c r="M109" s="34"/>
      <c r="N109" s="34">
        <f t="shared" si="4"/>
        <v>0</v>
      </c>
      <c r="O109" s="34"/>
      <c r="P109" s="34"/>
      <c r="Q109" s="34"/>
      <c r="R109" s="34"/>
    </row>
    <row r="110" spans="1:18" s="7" customFormat="1" ht="12.75" hidden="1" customHeight="1" x14ac:dyDescent="0.25">
      <c r="A110" s="75" t="s">
        <v>85</v>
      </c>
      <c r="B110" s="99"/>
      <c r="C110" s="99"/>
      <c r="E110" s="274" t="s">
        <v>548</v>
      </c>
      <c r="F110" s="274"/>
      <c r="G110" s="274"/>
      <c r="H110" s="274"/>
      <c r="J110" s="34"/>
      <c r="K110" s="34"/>
      <c r="L110" s="34"/>
      <c r="M110" s="34"/>
      <c r="N110" s="34">
        <f t="shared" si="4"/>
        <v>0</v>
      </c>
      <c r="O110" s="34"/>
      <c r="P110" s="34"/>
      <c r="Q110" s="34"/>
      <c r="R110" s="34"/>
    </row>
    <row r="111" spans="1:18" s="7" customFormat="1" ht="12.75" hidden="1" customHeight="1" x14ac:dyDescent="0.25">
      <c r="A111" s="75" t="s">
        <v>171</v>
      </c>
      <c r="B111" s="99"/>
      <c r="C111" s="99"/>
      <c r="E111" s="274" t="s">
        <v>549</v>
      </c>
      <c r="F111" s="274"/>
      <c r="G111" s="274"/>
      <c r="H111" s="274"/>
      <c r="J111" s="34"/>
      <c r="K111" s="34"/>
      <c r="L111" s="34"/>
      <c r="M111" s="34"/>
      <c r="N111" s="34">
        <f t="shared" si="4"/>
        <v>0</v>
      </c>
      <c r="O111" s="34"/>
      <c r="P111" s="34"/>
      <c r="Q111" s="34"/>
      <c r="R111" s="34"/>
    </row>
    <row r="112" spans="1:18" s="7" customFormat="1" ht="12.75" hidden="1" customHeight="1" x14ac:dyDescent="0.25">
      <c r="A112" s="75" t="s">
        <v>172</v>
      </c>
      <c r="B112" s="99"/>
      <c r="C112" s="99"/>
      <c r="E112" s="274" t="s">
        <v>550</v>
      </c>
      <c r="F112" s="274"/>
      <c r="G112" s="274"/>
      <c r="H112" s="274"/>
      <c r="J112" s="34"/>
      <c r="K112" s="34"/>
      <c r="L112" s="34"/>
      <c r="M112" s="34"/>
      <c r="N112" s="34">
        <f t="shared" si="4"/>
        <v>0</v>
      </c>
      <c r="O112" s="34"/>
      <c r="P112" s="34"/>
      <c r="Q112" s="34"/>
      <c r="R112" s="34"/>
    </row>
    <row r="113" spans="1:18" s="7" customFormat="1" ht="12.75" hidden="1" customHeight="1" x14ac:dyDescent="0.25">
      <c r="A113" s="75" t="s">
        <v>86</v>
      </c>
      <c r="B113" s="99"/>
      <c r="C113" s="99"/>
      <c r="E113" s="274" t="s">
        <v>551</v>
      </c>
      <c r="F113" s="274"/>
      <c r="G113" s="274"/>
      <c r="H113" s="274"/>
      <c r="J113" s="34"/>
      <c r="K113" s="34"/>
      <c r="L113" s="34"/>
      <c r="M113" s="34"/>
      <c r="N113" s="34">
        <f t="shared" si="4"/>
        <v>0</v>
      </c>
      <c r="O113" s="34"/>
      <c r="P113" s="34"/>
      <c r="Q113" s="34"/>
      <c r="R113" s="34"/>
    </row>
    <row r="114" spans="1:18" s="7" customFormat="1" ht="12.75" hidden="1" customHeight="1" x14ac:dyDescent="0.25">
      <c r="A114" s="75" t="s">
        <v>293</v>
      </c>
      <c r="B114" s="99"/>
      <c r="C114" s="99"/>
      <c r="E114" s="274" t="s">
        <v>552</v>
      </c>
      <c r="F114" s="274"/>
      <c r="G114" s="274"/>
      <c r="H114" s="27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s="7" customFormat="1" ht="15" customHeight="1" x14ac:dyDescent="0.25">
      <c r="A115" s="75" t="s">
        <v>246</v>
      </c>
      <c r="B115" s="99"/>
      <c r="C115" s="99"/>
      <c r="E115" s="274" t="s">
        <v>372</v>
      </c>
      <c r="F115" s="274"/>
      <c r="G115" s="274"/>
      <c r="H115" s="274"/>
      <c r="J115" s="34"/>
      <c r="K115" s="34"/>
      <c r="L115" s="34"/>
      <c r="M115" s="34"/>
      <c r="N115" s="34">
        <f t="shared" si="4"/>
        <v>2635200</v>
      </c>
      <c r="O115" s="34"/>
      <c r="P115" s="34">
        <v>2635200</v>
      </c>
      <c r="Q115" s="34"/>
      <c r="R115" s="34">
        <v>2270000</v>
      </c>
    </row>
    <row r="116" spans="1:18" s="7" customFormat="1" ht="19" customHeight="1" x14ac:dyDescent="0.3">
      <c r="A116" s="293" t="s">
        <v>190</v>
      </c>
      <c r="B116" s="293"/>
      <c r="C116" s="293"/>
      <c r="J116" s="138">
        <f>SUM(J49:J115)</f>
        <v>129880</v>
      </c>
      <c r="K116" s="139"/>
      <c r="L116" s="138">
        <f>SUM(L49:L115)</f>
        <v>49560</v>
      </c>
      <c r="M116" s="34"/>
      <c r="N116" s="138">
        <f>SUM(N49:N115)</f>
        <v>6528480</v>
      </c>
      <c r="O116" s="34"/>
      <c r="P116" s="138">
        <f>SUM(P49:P115)</f>
        <v>6578040</v>
      </c>
      <c r="Q116" s="34"/>
      <c r="R116" s="138">
        <f>SUM(R49:R115)</f>
        <v>6175640</v>
      </c>
    </row>
    <row r="117" spans="1:18" s="7" customFormat="1" ht="6" customHeight="1" x14ac:dyDescent="0.3">
      <c r="A117" s="19"/>
      <c r="B117" s="19"/>
      <c r="C117" s="19"/>
      <c r="J117" s="139"/>
      <c r="K117" s="139"/>
      <c r="L117" s="34"/>
      <c r="M117" s="34"/>
      <c r="N117" s="34"/>
      <c r="O117" s="34"/>
      <c r="P117" s="34"/>
      <c r="Q117" s="34"/>
      <c r="R117" s="34"/>
    </row>
    <row r="118" spans="1:18" s="7" customFormat="1" ht="12" hidden="1" customHeight="1" x14ac:dyDescent="0.25">
      <c r="A118" s="63" t="s">
        <v>188</v>
      </c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s="7" customFormat="1" ht="12" hidden="1" customHeight="1" x14ac:dyDescent="0.25">
      <c r="A119" s="75" t="s">
        <v>108</v>
      </c>
      <c r="E119" s="100">
        <v>5</v>
      </c>
      <c r="F119" s="101" t="s">
        <v>28</v>
      </c>
      <c r="G119" s="100" t="s">
        <v>7</v>
      </c>
      <c r="H119" s="100" t="s">
        <v>17</v>
      </c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s="7" customFormat="1" ht="12" hidden="1" customHeight="1" x14ac:dyDescent="0.25">
      <c r="A120" s="75" t="s">
        <v>179</v>
      </c>
      <c r="E120" s="100">
        <v>5</v>
      </c>
      <c r="F120" s="101" t="s">
        <v>28</v>
      </c>
      <c r="G120" s="100" t="s">
        <v>7</v>
      </c>
      <c r="H120" s="100" t="s">
        <v>63</v>
      </c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s="7" customFormat="1" ht="12" hidden="1" customHeight="1" x14ac:dyDescent="0.25">
      <c r="A121" s="75" t="s">
        <v>180</v>
      </c>
      <c r="E121" s="100">
        <v>5</v>
      </c>
      <c r="F121" s="101" t="s">
        <v>28</v>
      </c>
      <c r="G121" s="100" t="s">
        <v>7</v>
      </c>
      <c r="H121" s="102" t="s">
        <v>48</v>
      </c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s="7" customFormat="1" ht="12" hidden="1" customHeight="1" x14ac:dyDescent="0.25">
      <c r="A122" s="75" t="s">
        <v>180</v>
      </c>
      <c r="E122" s="100">
        <v>5</v>
      </c>
      <c r="F122" s="101" t="s">
        <v>28</v>
      </c>
      <c r="G122" s="100" t="s">
        <v>7</v>
      </c>
      <c r="H122" s="102" t="s">
        <v>48</v>
      </c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s="7" customFormat="1" ht="12" hidden="1" customHeight="1" x14ac:dyDescent="0.25">
      <c r="A123" s="75" t="s">
        <v>181</v>
      </c>
      <c r="E123" s="100">
        <v>5</v>
      </c>
      <c r="F123" s="101" t="s">
        <v>28</v>
      </c>
      <c r="G123" s="100" t="s">
        <v>7</v>
      </c>
      <c r="H123" s="100" t="s">
        <v>10</v>
      </c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s="7" customFormat="1" ht="12" hidden="1" customHeight="1" x14ac:dyDescent="0.25">
      <c r="A124" s="75" t="s">
        <v>180</v>
      </c>
      <c r="E124" s="100">
        <v>5</v>
      </c>
      <c r="F124" s="101" t="s">
        <v>28</v>
      </c>
      <c r="G124" s="100" t="s">
        <v>7</v>
      </c>
      <c r="H124" s="102" t="s">
        <v>48</v>
      </c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s="7" customFormat="1" ht="12" hidden="1" customHeight="1" x14ac:dyDescent="0.25">
      <c r="A125" s="75" t="s">
        <v>182</v>
      </c>
      <c r="E125" s="100">
        <v>5</v>
      </c>
      <c r="F125" s="101" t="s">
        <v>28</v>
      </c>
      <c r="G125" s="100" t="s">
        <v>7</v>
      </c>
      <c r="H125" s="100" t="s">
        <v>8</v>
      </c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s="7" customFormat="1" ht="12" hidden="1" customHeight="1" x14ac:dyDescent="0.25">
      <c r="A126" s="75" t="s">
        <v>183</v>
      </c>
      <c r="E126" s="100">
        <v>5</v>
      </c>
      <c r="F126" s="101" t="s">
        <v>28</v>
      </c>
      <c r="G126" s="100" t="s">
        <v>7</v>
      </c>
      <c r="H126" s="100" t="s">
        <v>15</v>
      </c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18" s="7" customFormat="1" ht="19" hidden="1" customHeight="1" x14ac:dyDescent="0.3">
      <c r="A127" s="58" t="s">
        <v>184</v>
      </c>
      <c r="J127" s="147">
        <f>SUM(J119:J126)</f>
        <v>0</v>
      </c>
      <c r="K127" s="148"/>
      <c r="L127" s="147">
        <f>SUM(L119:L126)</f>
        <v>0</v>
      </c>
      <c r="M127" s="148"/>
      <c r="N127" s="147">
        <f>SUM(N119:N126)</f>
        <v>0</v>
      </c>
      <c r="O127" s="148"/>
      <c r="P127" s="147">
        <f>SUM(P119:P126)</f>
        <v>0</v>
      </c>
      <c r="Q127" s="148"/>
      <c r="R127" s="147">
        <f>SUM(R119:R126)</f>
        <v>0</v>
      </c>
    </row>
    <row r="128" spans="1:18" s="7" customFormat="1" ht="6" hidden="1" customHeight="1" x14ac:dyDescent="0.25"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s="7" customFormat="1" ht="12.75" hidden="1" customHeight="1" x14ac:dyDescent="0.3">
      <c r="A129" s="62" t="s">
        <v>189</v>
      </c>
      <c r="B129" s="11"/>
      <c r="C129" s="11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s="7" customFormat="1" ht="12.75" hidden="1" customHeight="1" x14ac:dyDescent="0.3">
      <c r="A130" s="11" t="s">
        <v>88</v>
      </c>
      <c r="B130" s="22"/>
      <c r="C130" s="22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1:18" s="7" customFormat="1" ht="12.75" hidden="1" customHeight="1" x14ac:dyDescent="0.25">
      <c r="A131" s="64" t="s">
        <v>89</v>
      </c>
      <c r="B131" s="9"/>
      <c r="C131" s="9"/>
      <c r="E131" s="100">
        <v>1</v>
      </c>
      <c r="F131" s="101" t="s">
        <v>12</v>
      </c>
      <c r="G131" s="100" t="s">
        <v>53</v>
      </c>
      <c r="H131" s="102" t="s">
        <v>10</v>
      </c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 s="7" customFormat="1" ht="12.75" hidden="1" customHeight="1" x14ac:dyDescent="0.25">
      <c r="A132" s="75" t="s">
        <v>91</v>
      </c>
      <c r="B132" s="99"/>
      <c r="C132" s="99"/>
      <c r="E132" s="100">
        <v>1</v>
      </c>
      <c r="F132" s="101" t="s">
        <v>92</v>
      </c>
      <c r="G132" s="100" t="s">
        <v>7</v>
      </c>
      <c r="H132" s="100" t="s">
        <v>8</v>
      </c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18" s="7" customFormat="1" ht="12.75" hidden="1" customHeight="1" x14ac:dyDescent="0.25">
      <c r="A133" s="75" t="s">
        <v>93</v>
      </c>
      <c r="B133" s="99"/>
      <c r="C133" s="99"/>
      <c r="E133" s="100">
        <v>1</v>
      </c>
      <c r="F133" s="101" t="s">
        <v>92</v>
      </c>
      <c r="G133" s="100" t="s">
        <v>33</v>
      </c>
      <c r="H133" s="100" t="s">
        <v>8</v>
      </c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8" s="7" customFormat="1" ht="12.75" hidden="1" customHeight="1" x14ac:dyDescent="0.25">
      <c r="A134" s="75" t="s">
        <v>94</v>
      </c>
      <c r="B134" s="104"/>
      <c r="C134" s="104"/>
      <c r="E134" s="100">
        <v>1</v>
      </c>
      <c r="F134" s="101" t="s">
        <v>92</v>
      </c>
      <c r="G134" s="100" t="s">
        <v>33</v>
      </c>
      <c r="H134" s="100" t="s">
        <v>48</v>
      </c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1:18" s="7" customFormat="1" ht="12.75" hidden="1" customHeight="1" x14ac:dyDescent="0.25">
      <c r="A135" s="75" t="s">
        <v>95</v>
      </c>
      <c r="B135" s="104"/>
      <c r="C135" s="104"/>
      <c r="D135" s="101"/>
      <c r="E135" s="100">
        <v>1</v>
      </c>
      <c r="F135" s="101" t="s">
        <v>92</v>
      </c>
      <c r="G135" s="100" t="s">
        <v>53</v>
      </c>
      <c r="H135" s="100" t="s">
        <v>10</v>
      </c>
      <c r="J135" s="34"/>
      <c r="K135" s="34"/>
      <c r="L135" s="34"/>
      <c r="M135" s="34"/>
      <c r="N135" s="34">
        <f t="shared" ref="N135" si="5">P135-L135</f>
        <v>0</v>
      </c>
      <c r="O135" s="34"/>
      <c r="P135" s="34"/>
      <c r="Q135" s="34"/>
      <c r="R135" s="34"/>
    </row>
    <row r="136" spans="1:18" s="7" customFormat="1" ht="12.75" hidden="1" customHeight="1" x14ac:dyDescent="0.25">
      <c r="A136" s="75" t="s">
        <v>96</v>
      </c>
      <c r="B136" s="99"/>
      <c r="C136" s="99"/>
      <c r="E136" s="100">
        <v>1</v>
      </c>
      <c r="F136" s="101" t="s">
        <v>92</v>
      </c>
      <c r="G136" s="100" t="s">
        <v>92</v>
      </c>
      <c r="H136" s="100" t="s">
        <v>8</v>
      </c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1:18" s="7" customFormat="1" ht="12.75" hidden="1" customHeight="1" x14ac:dyDescent="0.25">
      <c r="A137" s="75" t="s">
        <v>97</v>
      </c>
      <c r="B137" s="104"/>
      <c r="C137" s="104"/>
      <c r="E137" s="100">
        <v>1</v>
      </c>
      <c r="F137" s="101" t="s">
        <v>92</v>
      </c>
      <c r="G137" s="100" t="s">
        <v>53</v>
      </c>
      <c r="H137" s="100" t="s">
        <v>15</v>
      </c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1:18" s="7" customFormat="1" ht="12.75" hidden="1" customHeight="1" x14ac:dyDescent="0.25">
      <c r="A138" s="75" t="s">
        <v>98</v>
      </c>
      <c r="B138" s="104"/>
      <c r="C138" s="104"/>
      <c r="D138" s="101"/>
      <c r="E138" s="100">
        <v>1</v>
      </c>
      <c r="F138" s="101" t="s">
        <v>92</v>
      </c>
      <c r="G138" s="100" t="s">
        <v>92</v>
      </c>
      <c r="H138" s="100" t="s">
        <v>10</v>
      </c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18" s="7" customFormat="1" ht="12.75" hidden="1" customHeight="1" x14ac:dyDescent="0.25">
      <c r="A139" s="75" t="s">
        <v>99</v>
      </c>
      <c r="B139" s="99"/>
      <c r="C139" s="99"/>
      <c r="E139" s="100">
        <v>1</v>
      </c>
      <c r="F139" s="101" t="s">
        <v>92</v>
      </c>
      <c r="G139" s="100" t="s">
        <v>53</v>
      </c>
      <c r="H139" s="100" t="s">
        <v>19</v>
      </c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1:18" s="7" customFormat="1" ht="12.75" hidden="1" customHeight="1" x14ac:dyDescent="0.25">
      <c r="A140" s="75" t="s">
        <v>174</v>
      </c>
      <c r="B140" s="99"/>
      <c r="C140" s="99"/>
      <c r="E140" s="100">
        <v>1</v>
      </c>
      <c r="F140" s="101" t="s">
        <v>92</v>
      </c>
      <c r="G140" s="100" t="s">
        <v>53</v>
      </c>
      <c r="H140" s="100" t="s">
        <v>81</v>
      </c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1:18" s="7" customFormat="1" ht="12.75" hidden="1" customHeight="1" x14ac:dyDescent="0.25">
      <c r="A141" s="75" t="s">
        <v>175</v>
      </c>
      <c r="B141" s="99"/>
      <c r="C141" s="99"/>
      <c r="E141" s="100">
        <v>1</v>
      </c>
      <c r="F141" s="101" t="s">
        <v>92</v>
      </c>
      <c r="G141" s="100" t="s">
        <v>53</v>
      </c>
      <c r="H141" s="100" t="s">
        <v>44</v>
      </c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1:18" s="7" customFormat="1" ht="12.75" hidden="1" customHeight="1" x14ac:dyDescent="0.25">
      <c r="A142" s="75" t="s">
        <v>176</v>
      </c>
      <c r="B142" s="99"/>
      <c r="C142" s="99"/>
      <c r="E142" s="100">
        <v>1</v>
      </c>
      <c r="F142" s="101" t="s">
        <v>92</v>
      </c>
      <c r="G142" s="100" t="s">
        <v>53</v>
      </c>
      <c r="H142" s="100" t="s">
        <v>145</v>
      </c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1:18" s="7" customFormat="1" ht="12.75" hidden="1" customHeight="1" x14ac:dyDescent="0.25">
      <c r="A143" s="75" t="s">
        <v>100</v>
      </c>
      <c r="B143" s="99"/>
      <c r="C143" s="99"/>
      <c r="E143" s="100">
        <v>1</v>
      </c>
      <c r="F143" s="101" t="s">
        <v>92</v>
      </c>
      <c r="G143" s="100" t="s">
        <v>53</v>
      </c>
      <c r="H143" s="100" t="s">
        <v>101</v>
      </c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1:18" s="7" customFormat="1" ht="12.75" hidden="1" customHeight="1" x14ac:dyDescent="0.25">
      <c r="A144" s="75" t="s">
        <v>102</v>
      </c>
      <c r="B144" s="99"/>
      <c r="C144" s="99"/>
      <c r="E144" s="100">
        <v>1</v>
      </c>
      <c r="F144" s="101" t="s">
        <v>92</v>
      </c>
      <c r="G144" s="100" t="s">
        <v>53</v>
      </c>
      <c r="H144" s="100" t="s">
        <v>24</v>
      </c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1:21" s="7" customFormat="1" ht="12.75" hidden="1" customHeight="1" x14ac:dyDescent="0.25">
      <c r="A145" s="75" t="s">
        <v>103</v>
      </c>
      <c r="B145" s="99"/>
      <c r="C145" s="99"/>
      <c r="E145" s="100">
        <v>1</v>
      </c>
      <c r="F145" s="101" t="s">
        <v>92</v>
      </c>
      <c r="G145" s="100" t="s">
        <v>53</v>
      </c>
      <c r="H145" s="100" t="s">
        <v>27</v>
      </c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21" s="7" customFormat="1" ht="12.75" hidden="1" customHeight="1" x14ac:dyDescent="0.25">
      <c r="A146" s="75" t="s">
        <v>104</v>
      </c>
      <c r="B146" s="99"/>
      <c r="C146" s="99"/>
      <c r="D146" s="101"/>
      <c r="E146" s="100">
        <v>1</v>
      </c>
      <c r="F146" s="101" t="s">
        <v>92</v>
      </c>
      <c r="G146" s="100" t="s">
        <v>53</v>
      </c>
      <c r="H146" s="102" t="s">
        <v>48</v>
      </c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21" s="7" customFormat="1" ht="12.75" hidden="1" customHeight="1" x14ac:dyDescent="0.25">
      <c r="A147" s="75" t="s">
        <v>105</v>
      </c>
      <c r="B147" s="99"/>
      <c r="C147" s="99"/>
      <c r="D147" s="101"/>
      <c r="E147" s="100">
        <v>1</v>
      </c>
      <c r="F147" s="101" t="s">
        <v>92</v>
      </c>
      <c r="G147" s="100" t="s">
        <v>66</v>
      </c>
      <c r="H147" s="100" t="s">
        <v>8</v>
      </c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21" s="7" customFormat="1" ht="12.75" hidden="1" customHeight="1" x14ac:dyDescent="0.25">
      <c r="A148" s="75" t="s">
        <v>106</v>
      </c>
      <c r="B148" s="99"/>
      <c r="C148" s="99"/>
      <c r="D148" s="101"/>
      <c r="E148" s="100">
        <v>1</v>
      </c>
      <c r="F148" s="101" t="s">
        <v>92</v>
      </c>
      <c r="G148" s="100" t="s">
        <v>58</v>
      </c>
      <c r="H148" s="102" t="s">
        <v>48</v>
      </c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21" s="7" customFormat="1" ht="12.75" hidden="1" customHeight="1" x14ac:dyDescent="0.25">
      <c r="A149" s="75" t="s">
        <v>177</v>
      </c>
      <c r="B149" s="99"/>
      <c r="C149" s="99"/>
      <c r="D149" s="101"/>
      <c r="E149" s="100">
        <v>1</v>
      </c>
      <c r="F149" s="101" t="s">
        <v>92</v>
      </c>
      <c r="G149" s="100" t="s">
        <v>28</v>
      </c>
      <c r="H149" s="100" t="s">
        <v>8</v>
      </c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1:21" s="7" customFormat="1" ht="12.75" hidden="1" customHeight="1" x14ac:dyDescent="0.25">
      <c r="A150" s="75" t="s">
        <v>178</v>
      </c>
      <c r="B150" s="99"/>
      <c r="C150" s="99"/>
      <c r="D150" s="101"/>
      <c r="E150" s="100">
        <v>1</v>
      </c>
      <c r="F150" s="101" t="s">
        <v>92</v>
      </c>
      <c r="G150" s="100" t="s">
        <v>28</v>
      </c>
      <c r="H150" s="100" t="s">
        <v>44</v>
      </c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1:21" s="25" customFormat="1" ht="19" hidden="1" customHeight="1" x14ac:dyDescent="0.3">
      <c r="A151" s="58" t="s">
        <v>107</v>
      </c>
      <c r="B151" s="24"/>
      <c r="C151" s="24"/>
      <c r="J151" s="20">
        <f>SUM(J132:J150)</f>
        <v>0</v>
      </c>
      <c r="K151" s="21"/>
      <c r="L151" s="20">
        <f>SUM(L132:L146)</f>
        <v>0</v>
      </c>
      <c r="M151" s="148"/>
      <c r="N151" s="20">
        <f>SUM(N132:N146)</f>
        <v>0</v>
      </c>
      <c r="O151" s="148"/>
      <c r="P151" s="20">
        <f>SUM(P132:P150)</f>
        <v>0</v>
      </c>
      <c r="Q151" s="148"/>
      <c r="R151" s="20">
        <f>SUM(R135:R150)</f>
        <v>0</v>
      </c>
    </row>
    <row r="152" spans="1:21" s="7" customFormat="1" ht="6" hidden="1" customHeight="1" x14ac:dyDescent="0.25"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1:21" s="7" customFormat="1" ht="20.149999999999999" customHeight="1" thickBot="1" x14ac:dyDescent="0.35">
      <c r="A153" s="11" t="s">
        <v>109</v>
      </c>
      <c r="B153" s="26"/>
      <c r="C153" s="26"/>
      <c r="J153" s="27">
        <f>J45+J116+J127+J151</f>
        <v>16933462.190000001</v>
      </c>
      <c r="K153" s="21"/>
      <c r="L153" s="27">
        <f>L45+L116+L127+L151</f>
        <v>6804689.5499999998</v>
      </c>
      <c r="M153" s="34"/>
      <c r="N153" s="27">
        <f>N45+N116+N127+N151</f>
        <v>17442353.100000001</v>
      </c>
      <c r="O153" s="34"/>
      <c r="P153" s="27">
        <f>P45+P116+P127+P151</f>
        <v>24247042.649999999</v>
      </c>
      <c r="Q153" s="34"/>
      <c r="R153" s="27">
        <f>R45+R116+R151</f>
        <v>24078287.75</v>
      </c>
      <c r="U153" s="7">
        <f>N153-1644510</f>
        <v>15797843.100000001</v>
      </c>
    </row>
    <row r="154" spans="1:21" s="7" customFormat="1" ht="13" thickTop="1" x14ac:dyDescent="0.25">
      <c r="A154" s="29"/>
      <c r="B154" s="29"/>
      <c r="C154" s="29"/>
      <c r="D154" s="32"/>
      <c r="E154" s="29"/>
      <c r="F154" s="29"/>
      <c r="H154" s="33"/>
      <c r="I154" s="33"/>
      <c r="J154" s="33"/>
      <c r="K154" s="33"/>
      <c r="L154" s="33"/>
      <c r="M154" s="33"/>
    </row>
    <row r="155" spans="1:21" s="7" customFormat="1" x14ac:dyDescent="0.25"/>
    <row r="156" spans="1:21" s="7" customFormat="1" x14ac:dyDescent="0.25"/>
    <row r="157" spans="1:21" x14ac:dyDescent="0.25">
      <c r="A157" s="289" t="s">
        <v>132</v>
      </c>
      <c r="B157" s="289"/>
      <c r="C157" s="289"/>
      <c r="D157" s="31"/>
      <c r="E157" s="30"/>
      <c r="G157" s="29"/>
      <c r="I157" s="29"/>
      <c r="J157" s="289" t="s">
        <v>262</v>
      </c>
      <c r="K157" s="289"/>
      <c r="L157" s="289"/>
      <c r="M157" s="42"/>
      <c r="N157" s="44"/>
      <c r="O157" s="44"/>
      <c r="P157" s="276" t="s">
        <v>134</v>
      </c>
      <c r="Q157" s="276"/>
      <c r="R157" s="276"/>
    </row>
    <row r="158" spans="1:21" x14ac:dyDescent="0.25">
      <c r="A158" s="144"/>
      <c r="B158" s="144"/>
      <c r="C158" s="144"/>
      <c r="D158" s="31"/>
      <c r="E158" s="30"/>
      <c r="G158" s="29"/>
      <c r="I158" s="29"/>
      <c r="J158" s="144"/>
      <c r="K158" s="144"/>
      <c r="L158" s="144"/>
      <c r="M158" s="42"/>
      <c r="N158" s="44"/>
      <c r="O158" s="44"/>
      <c r="P158" s="142"/>
      <c r="Q158" s="142"/>
      <c r="R158" s="142"/>
    </row>
    <row r="159" spans="1:21" x14ac:dyDescent="0.25">
      <c r="A159" s="45"/>
      <c r="D159" s="31"/>
      <c r="E159" s="46"/>
      <c r="G159" s="29"/>
      <c r="I159" s="29"/>
      <c r="J159" s="144"/>
      <c r="M159" s="144"/>
      <c r="N159" s="34"/>
      <c r="O159" s="34"/>
      <c r="P159" s="46"/>
    </row>
    <row r="160" spans="1:21" x14ac:dyDescent="0.25">
      <c r="A160" s="47"/>
      <c r="D160" s="29"/>
      <c r="E160" s="48"/>
      <c r="G160" s="29"/>
      <c r="I160" s="29"/>
      <c r="J160" s="29"/>
      <c r="M160" s="29"/>
      <c r="P160" s="48"/>
    </row>
    <row r="161" spans="1:18" ht="13" x14ac:dyDescent="0.3">
      <c r="A161" s="292" t="s">
        <v>278</v>
      </c>
      <c r="B161" s="292"/>
      <c r="C161" s="292"/>
      <c r="D161" s="50"/>
      <c r="E161" s="51"/>
      <c r="G161" s="29"/>
      <c r="I161" s="29"/>
      <c r="J161" s="292" t="s">
        <v>274</v>
      </c>
      <c r="K161" s="292"/>
      <c r="L161" s="292"/>
      <c r="M161" s="52"/>
      <c r="N161" s="54"/>
      <c r="O161" s="54"/>
      <c r="P161" s="277" t="s">
        <v>136</v>
      </c>
      <c r="Q161" s="277"/>
      <c r="R161" s="277"/>
    </row>
    <row r="162" spans="1:18" x14ac:dyDescent="0.25">
      <c r="A162" s="289" t="s">
        <v>279</v>
      </c>
      <c r="B162" s="289"/>
      <c r="C162" s="289"/>
      <c r="D162" s="29"/>
      <c r="E162" s="30"/>
      <c r="G162" s="29"/>
      <c r="I162" s="29"/>
      <c r="J162" s="289" t="s">
        <v>255</v>
      </c>
      <c r="K162" s="289"/>
      <c r="L162" s="289"/>
      <c r="M162" s="31"/>
      <c r="N162" s="33"/>
      <c r="O162" s="33"/>
      <c r="P162" s="278" t="s">
        <v>138</v>
      </c>
      <c r="Q162" s="278"/>
      <c r="R162" s="278"/>
    </row>
  </sheetData>
  <customSheetViews>
    <customSheetView guid="{DE3A1FFE-44A0-41BD-98AB-2A2226968564}" showPageBreaks="1" printArea="1" hiddenRows="1" view="pageBreakPreview">
      <pane xSplit="1" ySplit="14" topLeftCell="B115" activePane="bottomRight" state="frozen"/>
      <selection pane="bottomRight" activeCell="P160" sqref="P160:R160"/>
      <rowBreaks count="1" manualBreakCount="1">
        <brk id="79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72" activePane="bottomRight" state="frozen"/>
      <selection pane="bottomRight" activeCell="R113" sqref="R113"/>
      <rowBreaks count="1" manualBreakCount="1">
        <brk id="62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&amp;C&amp;"Arial Narrow,Regular"&amp;9Page &amp;P of &amp;N</oddFooter>
      </headerFooter>
    </customSheetView>
    <customSheetView guid="{B830B613-BE6E-4840-91D7-D447FD1BCCD2}" showPageBreaks="1" printArea="1" hiddenRows="1" view="pageBreakPreview">
      <pane xSplit="1" ySplit="14" topLeftCell="B80" activePane="bottomRight" state="frozen"/>
      <selection pane="bottomRight" activeCell="R42" sqref="R42"/>
      <rowBreaks count="1" manualBreakCount="1">
        <brk id="80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12" activePane="bottomRight" state="frozen"/>
      <selection pane="bottomRight" activeCell="C126" sqref="C126"/>
      <rowBreaks count="1" manualBreakCount="1">
        <brk id="80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pane xSplit="1" ySplit="14" topLeftCell="D43" activePane="bottomRight" state="frozen"/>
      <selection pane="bottomRight" activeCell="R151" sqref="R151"/>
      <rowBreaks count="1" manualBreakCount="1">
        <brk id="43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10">
    <mergeCell ref="E111:H111"/>
    <mergeCell ref="E112:H112"/>
    <mergeCell ref="E113:H113"/>
    <mergeCell ref="E114:H114"/>
    <mergeCell ref="E115:H115"/>
    <mergeCell ref="E106:H106"/>
    <mergeCell ref="E107:H107"/>
    <mergeCell ref="E108:H108"/>
    <mergeCell ref="E109:H109"/>
    <mergeCell ref="E110:H110"/>
    <mergeCell ref="E101:H101"/>
    <mergeCell ref="E102:H102"/>
    <mergeCell ref="E103:H103"/>
    <mergeCell ref="E104:H104"/>
    <mergeCell ref="E105:H105"/>
    <mergeCell ref="E96:H96"/>
    <mergeCell ref="E97:H97"/>
    <mergeCell ref="E98:H98"/>
    <mergeCell ref="E99:H99"/>
    <mergeCell ref="E100:H100"/>
    <mergeCell ref="E91:H91"/>
    <mergeCell ref="E92:H92"/>
    <mergeCell ref="E93:H93"/>
    <mergeCell ref="E94:H94"/>
    <mergeCell ref="E95:H95"/>
    <mergeCell ref="E86:H86"/>
    <mergeCell ref="E87:H87"/>
    <mergeCell ref="E88:H88"/>
    <mergeCell ref="E89:H89"/>
    <mergeCell ref="E90:H90"/>
    <mergeCell ref="E81:H81"/>
    <mergeCell ref="E82:H82"/>
    <mergeCell ref="E83:H83"/>
    <mergeCell ref="E84:H84"/>
    <mergeCell ref="E85:H85"/>
    <mergeCell ref="E76:H76"/>
    <mergeCell ref="E77:H77"/>
    <mergeCell ref="E78:H78"/>
    <mergeCell ref="E79:H79"/>
    <mergeCell ref="E80:H80"/>
    <mergeCell ref="E71:H71"/>
    <mergeCell ref="E72:H72"/>
    <mergeCell ref="E73:H73"/>
    <mergeCell ref="E74:H74"/>
    <mergeCell ref="E75:H75"/>
    <mergeCell ref="E66:H66"/>
    <mergeCell ref="E67:H67"/>
    <mergeCell ref="E68:H68"/>
    <mergeCell ref="E69:H69"/>
    <mergeCell ref="E70:H70"/>
    <mergeCell ref="E62:H62"/>
    <mergeCell ref="E63:H63"/>
    <mergeCell ref="E64:H64"/>
    <mergeCell ref="E65:H65"/>
    <mergeCell ref="E56:H56"/>
    <mergeCell ref="E57:H57"/>
    <mergeCell ref="E58:H58"/>
    <mergeCell ref="E59:H59"/>
    <mergeCell ref="E60:H60"/>
    <mergeCell ref="E53:H53"/>
    <mergeCell ref="E54:H54"/>
    <mergeCell ref="E55:H55"/>
    <mergeCell ref="E41:H41"/>
    <mergeCell ref="E42:H42"/>
    <mergeCell ref="E43:H43"/>
    <mergeCell ref="E49:H49"/>
    <mergeCell ref="E50:H50"/>
    <mergeCell ref="E61:H61"/>
    <mergeCell ref="E39:H39"/>
    <mergeCell ref="E40:H40"/>
    <mergeCell ref="E31:H31"/>
    <mergeCell ref="E32:H32"/>
    <mergeCell ref="E33:H33"/>
    <mergeCell ref="E34:H34"/>
    <mergeCell ref="E35:H35"/>
    <mergeCell ref="E51:H51"/>
    <mergeCell ref="E52:H52"/>
    <mergeCell ref="E26:H26"/>
    <mergeCell ref="E27:H27"/>
    <mergeCell ref="E28:H28"/>
    <mergeCell ref="E29:H29"/>
    <mergeCell ref="E30:H30"/>
    <mergeCell ref="A15:C15"/>
    <mergeCell ref="E15:H15"/>
    <mergeCell ref="A116:C116"/>
    <mergeCell ref="A3:S3"/>
    <mergeCell ref="A4:S4"/>
    <mergeCell ref="L11:P11"/>
    <mergeCell ref="A13:C13"/>
    <mergeCell ref="E13:H13"/>
    <mergeCell ref="P12:P14"/>
    <mergeCell ref="E19:H19"/>
    <mergeCell ref="E20:H20"/>
    <mergeCell ref="E21:H21"/>
    <mergeCell ref="E22:H22"/>
    <mergeCell ref="E23:H23"/>
    <mergeCell ref="E24:H24"/>
    <mergeCell ref="E25:H25"/>
    <mergeCell ref="E36:H36"/>
    <mergeCell ref="E37:H37"/>
    <mergeCell ref="E38:H38"/>
    <mergeCell ref="P157:R157"/>
    <mergeCell ref="P161:R161"/>
    <mergeCell ref="P162:R162"/>
    <mergeCell ref="A157:C157"/>
    <mergeCell ref="A161:C161"/>
    <mergeCell ref="A162:C162"/>
    <mergeCell ref="J157:L157"/>
    <mergeCell ref="J161:L161"/>
    <mergeCell ref="J162:L162"/>
  </mergeCells>
  <phoneticPr fontId="15" type="noConversion"/>
  <printOptions horizontalCentered="1"/>
  <pageMargins left="0.75" right="0.5" top="1" bottom="1" header="0.75" footer="0.5"/>
  <pageSetup paperSize="5" scale="90" orientation="landscape" horizontalDpi="4294967293" verticalDpi="300" r:id="rId6"/>
  <headerFooter alignWithMargins="0">
    <oddHeader xml:space="preserve">&amp;R&amp;"Arial,Bold"&amp;10     </oddHeader>
    <oddFooter>&amp;C&amp;"Arial Narrow,Regular"&amp;9Page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61"/>
  <sheetViews>
    <sheetView view="pageBreakPreview" zoomScaleNormal="85" zoomScaleSheetLayoutView="100" workbookViewId="0">
      <pane xSplit="1" ySplit="16" topLeftCell="B116" activePane="bottomRight" state="frozen"/>
      <selection pane="topRight" activeCell="B1" sqref="B1"/>
      <selection pane="bottomLeft" activeCell="A15" sqref="A15"/>
      <selection pane="bottomRight" activeCell="S22" sqref="S22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20" width="8.84375" style="1"/>
    <col min="21" max="21" width="12.765625" style="1" customWidth="1"/>
    <col min="22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201</v>
      </c>
      <c r="H6" s="3"/>
      <c r="I6" s="3"/>
      <c r="R6" s="70">
        <v>1041</v>
      </c>
    </row>
    <row r="7" spans="1:19" ht="15" customHeight="1" x14ac:dyDescent="0.3">
      <c r="A7" s="5" t="s">
        <v>118</v>
      </c>
      <c r="B7" s="2" t="s">
        <v>112</v>
      </c>
      <c r="C7" s="5" t="s">
        <v>114</v>
      </c>
    </row>
    <row r="8" spans="1:19" ht="15" customHeight="1" x14ac:dyDescent="0.3">
      <c r="A8" s="5" t="s">
        <v>119</v>
      </c>
      <c r="B8" s="2" t="s">
        <v>112</v>
      </c>
      <c r="C8" s="5" t="s">
        <v>299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60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7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39"/>
      <c r="L13" s="39" t="s">
        <v>319</v>
      </c>
      <c r="M13" s="39"/>
      <c r="N13" s="39" t="s">
        <v>319</v>
      </c>
      <c r="O13" s="39"/>
      <c r="P13" s="287"/>
      <c r="Q13" s="40"/>
      <c r="R13" s="39">
        <v>2022</v>
      </c>
    </row>
    <row r="14" spans="1:19" ht="15" customHeight="1" x14ac:dyDescent="0.25">
      <c r="A14" s="74"/>
      <c r="B14" s="74"/>
      <c r="C14" s="74"/>
      <c r="D14" s="9"/>
      <c r="E14" s="74"/>
      <c r="F14" s="74"/>
      <c r="G14" s="74"/>
      <c r="H14" s="74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87"/>
      <c r="Q14" s="40"/>
      <c r="R14" s="181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18" s="7" customFormat="1" ht="18" customHeight="1" x14ac:dyDescent="0.3">
      <c r="A17" s="62" t="s">
        <v>186</v>
      </c>
      <c r="B17" s="12"/>
      <c r="C17" s="12"/>
      <c r="J17" s="13"/>
      <c r="K17" s="13"/>
    </row>
    <row r="18" spans="1:18" s="7" customFormat="1" ht="6" customHeight="1" x14ac:dyDescent="0.3">
      <c r="A18" s="62"/>
      <c r="B18" s="12"/>
      <c r="C18" s="12"/>
      <c r="J18" s="13"/>
      <c r="K18" s="13"/>
    </row>
    <row r="19" spans="1:18" s="7" customFormat="1" ht="18" customHeight="1" x14ac:dyDescent="0.25">
      <c r="A19" s="31" t="s">
        <v>6</v>
      </c>
      <c r="B19" s="99"/>
      <c r="C19" s="99"/>
      <c r="D19" s="100"/>
      <c r="E19" s="274" t="s">
        <v>324</v>
      </c>
      <c r="F19" s="274"/>
      <c r="G19" s="274"/>
      <c r="H19" s="274"/>
      <c r="I19" s="100"/>
      <c r="J19" s="13">
        <v>9530956.8800000008</v>
      </c>
      <c r="K19" s="13"/>
      <c r="L19" s="34">
        <v>4344765.83</v>
      </c>
      <c r="M19" s="34"/>
      <c r="N19" s="34">
        <f t="shared" ref="N19:N24" si="0">P19-L19</f>
        <v>8916044.959999999</v>
      </c>
      <c r="O19" s="34"/>
      <c r="P19" s="34">
        <v>13260810.789999999</v>
      </c>
      <c r="Q19" s="34"/>
      <c r="R19" s="34">
        <v>14032529.880000001</v>
      </c>
    </row>
    <row r="20" spans="1:18" s="7" customFormat="1" ht="12.75" hidden="1" customHeight="1" x14ac:dyDescent="0.25">
      <c r="A20" s="117" t="s">
        <v>9</v>
      </c>
      <c r="B20" s="118"/>
      <c r="C20" s="118"/>
      <c r="E20" s="274" t="s">
        <v>501</v>
      </c>
      <c r="F20" s="274"/>
      <c r="G20" s="274"/>
      <c r="H20" s="274"/>
      <c r="J20" s="35"/>
      <c r="K20" s="35"/>
      <c r="L20" s="34"/>
      <c r="M20" s="34"/>
      <c r="N20" s="34">
        <f t="shared" si="0"/>
        <v>0</v>
      </c>
      <c r="O20" s="34"/>
      <c r="P20" s="34"/>
      <c r="Q20" s="34"/>
      <c r="R20" s="34"/>
    </row>
    <row r="21" spans="1:18" s="7" customFormat="1" ht="18" customHeight="1" x14ac:dyDescent="0.25">
      <c r="A21" s="31" t="s">
        <v>11</v>
      </c>
      <c r="B21" s="99"/>
      <c r="C21" s="99"/>
      <c r="D21" s="100"/>
      <c r="E21" s="274" t="s">
        <v>325</v>
      </c>
      <c r="F21" s="274"/>
      <c r="G21" s="274"/>
      <c r="H21" s="274"/>
      <c r="J21" s="13">
        <v>607823.43999999994</v>
      </c>
      <c r="K21" s="13"/>
      <c r="L21" s="34">
        <v>283086.96000000002</v>
      </c>
      <c r="M21" s="34"/>
      <c r="N21" s="34">
        <f t="shared" si="0"/>
        <v>508913.04</v>
      </c>
      <c r="O21" s="34"/>
      <c r="P21" s="34">
        <v>792000</v>
      </c>
      <c r="Q21" s="34"/>
      <c r="R21" s="34">
        <v>768000</v>
      </c>
    </row>
    <row r="22" spans="1:18" s="7" customFormat="1" ht="18" customHeight="1" x14ac:dyDescent="0.25">
      <c r="A22" s="31" t="s">
        <v>13</v>
      </c>
      <c r="B22" s="99"/>
      <c r="C22" s="99"/>
      <c r="D22" s="100"/>
      <c r="E22" s="274" t="s">
        <v>326</v>
      </c>
      <c r="F22" s="274"/>
      <c r="G22" s="274"/>
      <c r="H22" s="274"/>
      <c r="J22" s="13">
        <v>72250</v>
      </c>
      <c r="K22" s="13"/>
      <c r="L22" s="34"/>
      <c r="M22" s="34"/>
      <c r="N22" s="34">
        <f t="shared" si="0"/>
        <v>102000</v>
      </c>
      <c r="O22" s="34"/>
      <c r="P22" s="34">
        <v>102000</v>
      </c>
      <c r="Q22" s="34"/>
      <c r="R22" s="34">
        <v>192000</v>
      </c>
    </row>
    <row r="23" spans="1:18" s="7" customFormat="1" ht="18" customHeight="1" x14ac:dyDescent="0.25">
      <c r="A23" s="31" t="s">
        <v>14</v>
      </c>
      <c r="B23" s="99"/>
      <c r="C23" s="99"/>
      <c r="D23" s="100"/>
      <c r="E23" s="274" t="s">
        <v>327</v>
      </c>
      <c r="F23" s="274"/>
      <c r="G23" s="274"/>
      <c r="H23" s="274"/>
      <c r="J23" s="78"/>
      <c r="K23" s="13"/>
      <c r="L23" s="34"/>
      <c r="M23" s="34"/>
      <c r="N23" s="34">
        <f t="shared" si="0"/>
        <v>102000</v>
      </c>
      <c r="O23" s="34"/>
      <c r="P23" s="34">
        <v>102000</v>
      </c>
      <c r="Q23" s="34"/>
      <c r="R23" s="34">
        <v>192000</v>
      </c>
    </row>
    <row r="24" spans="1:18" s="7" customFormat="1" ht="18" customHeight="1" x14ac:dyDescent="0.25">
      <c r="A24" s="31" t="s">
        <v>16</v>
      </c>
      <c r="B24" s="99"/>
      <c r="C24" s="99"/>
      <c r="D24" s="100"/>
      <c r="E24" s="274" t="s">
        <v>328</v>
      </c>
      <c r="F24" s="274"/>
      <c r="G24" s="274"/>
      <c r="H24" s="274"/>
      <c r="J24" s="13">
        <v>144000</v>
      </c>
      <c r="K24" s="13"/>
      <c r="L24" s="34">
        <v>132000</v>
      </c>
      <c r="M24" s="34"/>
      <c r="N24" s="34">
        <f t="shared" si="0"/>
        <v>66000</v>
      </c>
      <c r="O24" s="34"/>
      <c r="P24" s="34">
        <v>198000</v>
      </c>
      <c r="Q24" s="34"/>
      <c r="R24" s="34">
        <v>192000</v>
      </c>
    </row>
    <row r="25" spans="1:18" s="7" customFormat="1" ht="12.75" hidden="1" customHeight="1" x14ac:dyDescent="0.25">
      <c r="A25" s="75" t="s">
        <v>140</v>
      </c>
      <c r="B25" s="99"/>
      <c r="C25" s="99"/>
      <c r="D25" s="100"/>
      <c r="E25" s="274" t="s">
        <v>502</v>
      </c>
      <c r="F25" s="274"/>
      <c r="G25" s="274"/>
      <c r="H25" s="274"/>
      <c r="J25" s="13"/>
      <c r="K25" s="13"/>
      <c r="L25" s="34"/>
      <c r="M25" s="34"/>
      <c r="N25" s="34"/>
      <c r="O25" s="34"/>
      <c r="P25" s="34"/>
      <c r="Q25" s="34"/>
      <c r="R25" s="34"/>
    </row>
    <row r="26" spans="1:18" s="7" customFormat="1" ht="12.75" hidden="1" customHeight="1" x14ac:dyDescent="0.25">
      <c r="A26" s="75" t="s">
        <v>142</v>
      </c>
      <c r="B26" s="99"/>
      <c r="C26" s="99"/>
      <c r="E26" s="274" t="s">
        <v>503</v>
      </c>
      <c r="F26" s="274"/>
      <c r="G26" s="274"/>
      <c r="H26" s="274"/>
      <c r="J26" s="13"/>
      <c r="K26" s="13"/>
      <c r="L26" s="34"/>
      <c r="M26" s="34"/>
      <c r="N26" s="34"/>
      <c r="O26" s="34"/>
      <c r="P26" s="34"/>
      <c r="Q26" s="34"/>
      <c r="R26" s="34"/>
    </row>
    <row r="27" spans="1:18" s="7" customFormat="1" ht="12.75" hidden="1" customHeight="1" x14ac:dyDescent="0.25">
      <c r="A27" s="75" t="s">
        <v>143</v>
      </c>
      <c r="B27" s="99"/>
      <c r="C27" s="99"/>
      <c r="D27" s="100"/>
      <c r="E27" s="274" t="s">
        <v>504</v>
      </c>
      <c r="F27" s="274"/>
      <c r="G27" s="274"/>
      <c r="H27" s="274"/>
      <c r="J27" s="13"/>
      <c r="K27" s="13"/>
      <c r="L27" s="34"/>
      <c r="M27" s="34"/>
      <c r="N27" s="34">
        <f t="shared" ref="N27:N43" si="1">P27-L27</f>
        <v>0</v>
      </c>
      <c r="O27" s="34"/>
      <c r="P27" s="34"/>
      <c r="Q27" s="34"/>
      <c r="R27" s="34"/>
    </row>
    <row r="28" spans="1:18" s="7" customFormat="1" ht="12.75" hidden="1" customHeight="1" x14ac:dyDescent="0.25">
      <c r="A28" s="75" t="s">
        <v>18</v>
      </c>
      <c r="B28" s="99"/>
      <c r="C28" s="99"/>
      <c r="D28" s="100"/>
      <c r="E28" s="274" t="s">
        <v>505</v>
      </c>
      <c r="F28" s="274"/>
      <c r="G28" s="274"/>
      <c r="H28" s="274"/>
      <c r="J28" s="13"/>
      <c r="K28" s="13"/>
      <c r="L28" s="34"/>
      <c r="M28" s="34"/>
      <c r="N28" s="34">
        <f t="shared" si="1"/>
        <v>0</v>
      </c>
      <c r="O28" s="34"/>
      <c r="P28" s="34"/>
      <c r="Q28" s="34"/>
      <c r="R28" s="34"/>
    </row>
    <row r="29" spans="1:18" s="7" customFormat="1" ht="12.75" hidden="1" customHeight="1" x14ac:dyDescent="0.25">
      <c r="A29" s="75" t="s">
        <v>21</v>
      </c>
      <c r="B29" s="99"/>
      <c r="C29" s="99"/>
      <c r="D29" s="100"/>
      <c r="E29" s="274" t="s">
        <v>506</v>
      </c>
      <c r="F29" s="274"/>
      <c r="G29" s="274"/>
      <c r="H29" s="274"/>
      <c r="J29" s="13"/>
      <c r="K29" s="13"/>
      <c r="L29" s="34"/>
      <c r="M29" s="34"/>
      <c r="N29" s="34">
        <f t="shared" si="1"/>
        <v>0</v>
      </c>
      <c r="O29" s="34"/>
      <c r="P29" s="34"/>
      <c r="Q29" s="34"/>
      <c r="R29" s="34"/>
    </row>
    <row r="30" spans="1:18" s="7" customFormat="1" ht="18" customHeight="1" x14ac:dyDescent="0.25">
      <c r="A30" s="31" t="s">
        <v>22</v>
      </c>
      <c r="B30" s="99"/>
      <c r="C30" s="99"/>
      <c r="D30" s="100"/>
      <c r="E30" s="274" t="s">
        <v>330</v>
      </c>
      <c r="F30" s="274"/>
      <c r="G30" s="274"/>
      <c r="H30" s="274"/>
      <c r="J30" s="13">
        <v>43000</v>
      </c>
      <c r="K30" s="13"/>
      <c r="L30" s="34"/>
      <c r="M30" s="34"/>
      <c r="N30" s="34"/>
      <c r="O30" s="34"/>
      <c r="P30" s="34"/>
      <c r="Q30" s="34"/>
      <c r="R30" s="34"/>
    </row>
    <row r="31" spans="1:18" s="7" customFormat="1" ht="12.75" hidden="1" customHeight="1" x14ac:dyDescent="0.25">
      <c r="A31" s="75" t="s">
        <v>144</v>
      </c>
      <c r="B31" s="99"/>
      <c r="C31" s="99"/>
      <c r="D31" s="100"/>
      <c r="E31" s="274" t="s">
        <v>381</v>
      </c>
      <c r="F31" s="274"/>
      <c r="G31" s="274"/>
      <c r="H31" s="274"/>
      <c r="J31" s="34"/>
      <c r="K31" s="34"/>
      <c r="L31" s="34"/>
      <c r="M31" s="34"/>
      <c r="N31" s="34">
        <f t="shared" si="1"/>
        <v>0</v>
      </c>
      <c r="O31" s="34"/>
      <c r="P31" s="34"/>
      <c r="Q31" s="34"/>
      <c r="R31" s="34"/>
    </row>
    <row r="32" spans="1:18" s="7" customFormat="1" ht="12.75" hidden="1" customHeight="1" x14ac:dyDescent="0.25">
      <c r="A32" s="75" t="s">
        <v>23</v>
      </c>
      <c r="B32" s="99"/>
      <c r="C32" s="99"/>
      <c r="D32" s="100"/>
      <c r="E32" s="274" t="s">
        <v>382</v>
      </c>
      <c r="F32" s="274"/>
      <c r="G32" s="274"/>
      <c r="H32" s="274"/>
      <c r="J32" s="34"/>
      <c r="K32" s="34"/>
      <c r="L32" s="34"/>
      <c r="M32" s="34"/>
      <c r="N32" s="34">
        <f t="shared" si="1"/>
        <v>0</v>
      </c>
      <c r="O32" s="34"/>
      <c r="P32" s="34"/>
      <c r="Q32" s="34"/>
      <c r="R32" s="34"/>
    </row>
    <row r="33" spans="1:18" s="7" customFormat="1" ht="18" customHeight="1" x14ac:dyDescent="0.25">
      <c r="A33" s="31" t="s">
        <v>26</v>
      </c>
      <c r="B33" s="99"/>
      <c r="C33" s="99"/>
      <c r="D33" s="100"/>
      <c r="E33" s="274" t="s">
        <v>332</v>
      </c>
      <c r="F33" s="274"/>
      <c r="G33" s="274"/>
      <c r="H33" s="274"/>
      <c r="J33" s="34">
        <v>859871.5</v>
      </c>
      <c r="K33" s="34"/>
      <c r="L33" s="140"/>
      <c r="M33" s="34"/>
      <c r="N33" s="34">
        <f>P33-L33</f>
        <v>1105981</v>
      </c>
      <c r="O33" s="34"/>
      <c r="P33" s="34">
        <v>1105981</v>
      </c>
      <c r="Q33" s="34"/>
      <c r="R33" s="34">
        <v>1169811</v>
      </c>
    </row>
    <row r="34" spans="1:18" s="7" customFormat="1" ht="18" customHeight="1" x14ac:dyDescent="0.25">
      <c r="A34" s="31" t="s">
        <v>25</v>
      </c>
      <c r="B34" s="99"/>
      <c r="C34" s="99"/>
      <c r="D34" s="100"/>
      <c r="E34" s="274" t="s">
        <v>333</v>
      </c>
      <c r="F34" s="274"/>
      <c r="G34" s="274"/>
      <c r="H34" s="274"/>
      <c r="J34" s="34">
        <v>132000</v>
      </c>
      <c r="K34" s="34"/>
      <c r="L34" s="140"/>
      <c r="M34" s="34"/>
      <c r="N34" s="34">
        <f t="shared" si="1"/>
        <v>165000</v>
      </c>
      <c r="O34" s="34"/>
      <c r="P34" s="34">
        <v>165000</v>
      </c>
      <c r="Q34" s="34"/>
      <c r="R34" s="34">
        <v>160000</v>
      </c>
    </row>
    <row r="35" spans="1:18" s="7" customFormat="1" ht="18" customHeight="1" x14ac:dyDescent="0.25">
      <c r="A35" s="31" t="s">
        <v>139</v>
      </c>
      <c r="B35" s="99"/>
      <c r="C35" s="99"/>
      <c r="D35" s="100"/>
      <c r="E35" s="274" t="s">
        <v>334</v>
      </c>
      <c r="F35" s="274"/>
      <c r="G35" s="274"/>
      <c r="H35" s="274"/>
      <c r="J35" s="13">
        <v>803460</v>
      </c>
      <c r="K35" s="13"/>
      <c r="L35" s="34">
        <v>671608</v>
      </c>
      <c r="M35" s="34"/>
      <c r="N35" s="34">
        <f>P35-L35</f>
        <v>434373</v>
      </c>
      <c r="O35" s="34"/>
      <c r="P35" s="34">
        <v>1105981</v>
      </c>
      <c r="Q35" s="34"/>
      <c r="R35" s="34">
        <v>1169811</v>
      </c>
    </row>
    <row r="36" spans="1:18" s="7" customFormat="1" ht="18" customHeight="1" x14ac:dyDescent="0.25">
      <c r="A36" s="31" t="s">
        <v>249</v>
      </c>
      <c r="B36" s="99"/>
      <c r="C36" s="99"/>
      <c r="D36" s="100"/>
      <c r="E36" s="274" t="s">
        <v>335</v>
      </c>
      <c r="F36" s="274"/>
      <c r="G36" s="274"/>
      <c r="H36" s="274"/>
      <c r="J36" s="34">
        <v>1143787.22</v>
      </c>
      <c r="K36" s="34"/>
      <c r="L36" s="34">
        <v>521371.9</v>
      </c>
      <c r="M36" s="34"/>
      <c r="N36" s="34">
        <f t="shared" si="1"/>
        <v>1071240.7399999998</v>
      </c>
      <c r="O36" s="34"/>
      <c r="P36" s="34">
        <v>1592612.64</v>
      </c>
      <c r="Q36" s="34"/>
      <c r="R36" s="34">
        <v>1684527.84</v>
      </c>
    </row>
    <row r="37" spans="1:18" s="7" customFormat="1" ht="18" customHeight="1" x14ac:dyDescent="0.25">
      <c r="A37" s="31" t="s">
        <v>29</v>
      </c>
      <c r="B37" s="99"/>
      <c r="C37" s="99"/>
      <c r="D37" s="100"/>
      <c r="E37" s="274" t="s">
        <v>336</v>
      </c>
      <c r="F37" s="274"/>
      <c r="G37" s="274"/>
      <c r="H37" s="274"/>
      <c r="J37" s="34">
        <v>30400</v>
      </c>
      <c r="K37" s="34"/>
      <c r="L37" s="34">
        <v>14200</v>
      </c>
      <c r="M37" s="34"/>
      <c r="N37" s="34">
        <f t="shared" si="1"/>
        <v>25400</v>
      </c>
      <c r="O37" s="34"/>
      <c r="P37" s="34">
        <v>39600</v>
      </c>
      <c r="Q37" s="34"/>
      <c r="R37" s="34">
        <v>38400</v>
      </c>
    </row>
    <row r="38" spans="1:18" s="7" customFormat="1" ht="18" customHeight="1" x14ac:dyDescent="0.25">
      <c r="A38" s="31" t="s">
        <v>30</v>
      </c>
      <c r="B38" s="99"/>
      <c r="C38" s="99"/>
      <c r="D38" s="100"/>
      <c r="E38" s="274" t="s">
        <v>337</v>
      </c>
      <c r="F38" s="274"/>
      <c r="G38" s="274"/>
      <c r="H38" s="274"/>
      <c r="J38" s="34">
        <v>139182.76999999999</v>
      </c>
      <c r="K38" s="34"/>
      <c r="L38" s="34">
        <v>64158.27</v>
      </c>
      <c r="M38" s="34"/>
      <c r="N38" s="34">
        <f t="shared" si="1"/>
        <v>158795.16</v>
      </c>
      <c r="O38" s="34"/>
      <c r="P38" s="34">
        <v>222953.43</v>
      </c>
      <c r="Q38" s="34"/>
      <c r="R38" s="34">
        <v>271518.48</v>
      </c>
    </row>
    <row r="39" spans="1:18" s="7" customFormat="1" ht="18" customHeight="1" x14ac:dyDescent="0.25">
      <c r="A39" s="31" t="s">
        <v>31</v>
      </c>
      <c r="B39" s="99"/>
      <c r="C39" s="99"/>
      <c r="D39" s="100"/>
      <c r="E39" s="274" t="s">
        <v>338</v>
      </c>
      <c r="F39" s="274"/>
      <c r="G39" s="274"/>
      <c r="H39" s="274"/>
      <c r="J39" s="34">
        <v>30400</v>
      </c>
      <c r="K39" s="34"/>
      <c r="L39" s="34">
        <v>14200</v>
      </c>
      <c r="M39" s="34"/>
      <c r="N39" s="34">
        <f t="shared" si="1"/>
        <v>25400</v>
      </c>
      <c r="O39" s="34"/>
      <c r="P39" s="34">
        <v>39600</v>
      </c>
      <c r="Q39" s="34"/>
      <c r="R39" s="34">
        <v>38400</v>
      </c>
    </row>
    <row r="40" spans="1:18" s="7" customFormat="1" ht="12.75" hidden="1" customHeight="1" x14ac:dyDescent="0.25">
      <c r="A40" s="75" t="s">
        <v>146</v>
      </c>
      <c r="B40" s="99"/>
      <c r="C40" s="99"/>
      <c r="D40" s="100"/>
      <c r="E40" s="274" t="s">
        <v>553</v>
      </c>
      <c r="F40" s="274"/>
      <c r="G40" s="274"/>
      <c r="H40" s="274"/>
      <c r="J40" s="34"/>
      <c r="K40" s="34"/>
      <c r="L40" s="34"/>
      <c r="M40" s="34"/>
      <c r="N40" s="34">
        <f t="shared" si="1"/>
        <v>0</v>
      </c>
      <c r="O40" s="34"/>
      <c r="P40" s="34"/>
      <c r="Q40" s="34"/>
      <c r="R40" s="34"/>
    </row>
    <row r="41" spans="1:18" s="7" customFormat="1" ht="12.75" hidden="1" customHeight="1" x14ac:dyDescent="0.25">
      <c r="A41" s="75" t="s">
        <v>147</v>
      </c>
      <c r="B41" s="99"/>
      <c r="C41" s="99"/>
      <c r="D41" s="100"/>
      <c r="E41" s="274" t="s">
        <v>554</v>
      </c>
      <c r="F41" s="274"/>
      <c r="G41" s="274"/>
      <c r="H41" s="274"/>
      <c r="J41" s="34"/>
      <c r="K41" s="34"/>
      <c r="L41" s="34"/>
      <c r="M41" s="34"/>
      <c r="N41" s="34">
        <f t="shared" si="1"/>
        <v>0</v>
      </c>
      <c r="O41" s="34"/>
      <c r="P41" s="34"/>
      <c r="Q41" s="34"/>
      <c r="R41" s="34"/>
    </row>
    <row r="42" spans="1:18" s="7" customFormat="1" ht="18" customHeight="1" x14ac:dyDescent="0.25">
      <c r="A42" s="31" t="s">
        <v>32</v>
      </c>
      <c r="B42" s="99"/>
      <c r="C42" s="99"/>
      <c r="D42" s="100"/>
      <c r="E42" s="274" t="s">
        <v>339</v>
      </c>
      <c r="F42" s="274"/>
      <c r="G42" s="274"/>
      <c r="H42" s="274"/>
      <c r="J42" s="34">
        <v>1177341.5</v>
      </c>
      <c r="K42" s="34"/>
      <c r="L42" s="34"/>
      <c r="M42" s="34"/>
      <c r="N42" s="34">
        <f t="shared" si="1"/>
        <v>99668.56</v>
      </c>
      <c r="O42" s="34"/>
      <c r="P42" s="34">
        <v>99668.56</v>
      </c>
      <c r="Q42" s="34"/>
      <c r="R42" s="34"/>
    </row>
    <row r="43" spans="1:18" s="7" customFormat="1" ht="18" customHeight="1" x14ac:dyDescent="0.25">
      <c r="A43" s="31" t="s">
        <v>34</v>
      </c>
      <c r="B43" s="99"/>
      <c r="C43" s="99"/>
      <c r="D43" s="100"/>
      <c r="E43" s="274" t="s">
        <v>340</v>
      </c>
      <c r="F43" s="274"/>
      <c r="G43" s="274"/>
      <c r="H43" s="274"/>
      <c r="J43" s="34">
        <v>150583.49</v>
      </c>
      <c r="K43" s="34"/>
      <c r="L43" s="140"/>
      <c r="M43" s="34"/>
      <c r="N43" s="34">
        <f t="shared" si="1"/>
        <v>165000</v>
      </c>
      <c r="O43" s="34"/>
      <c r="P43" s="34">
        <v>165000</v>
      </c>
      <c r="Q43" s="34"/>
      <c r="R43" s="34">
        <v>160000</v>
      </c>
    </row>
    <row r="44" spans="1:18" s="7" customFormat="1" ht="12.75" hidden="1" customHeight="1" x14ac:dyDescent="0.25">
      <c r="A44" s="75" t="s">
        <v>148</v>
      </c>
      <c r="B44" s="99"/>
      <c r="C44" s="99"/>
      <c r="D44" s="100"/>
      <c r="E44" s="100">
        <v>5</v>
      </c>
      <c r="F44" s="101" t="s">
        <v>7</v>
      </c>
      <c r="G44" s="100" t="s">
        <v>28</v>
      </c>
      <c r="H44" s="100" t="s">
        <v>63</v>
      </c>
      <c r="J44" s="34"/>
      <c r="K44" s="34"/>
      <c r="L44" s="34"/>
      <c r="M44" s="34"/>
      <c r="N44" s="34"/>
      <c r="O44" s="34"/>
      <c r="P44" s="34"/>
      <c r="Q44" s="34"/>
      <c r="R44" s="34"/>
    </row>
    <row r="45" spans="1:18" s="7" customFormat="1" ht="19" customHeight="1" x14ac:dyDescent="0.3">
      <c r="A45" s="58" t="s">
        <v>35</v>
      </c>
      <c r="B45" s="24"/>
      <c r="C45" s="24"/>
      <c r="J45" s="138">
        <f>SUM(J19:J44)</f>
        <v>14865056.800000001</v>
      </c>
      <c r="K45" s="139"/>
      <c r="L45" s="138">
        <f>SUM(L19:L44)</f>
        <v>6045390.96</v>
      </c>
      <c r="M45" s="34"/>
      <c r="N45" s="138">
        <f>SUM(N19:N44)</f>
        <v>12945816.459999999</v>
      </c>
      <c r="O45" s="34"/>
      <c r="P45" s="138">
        <f>SUM(P19:P44)</f>
        <v>18991207.419999998</v>
      </c>
      <c r="Q45" s="34"/>
      <c r="R45" s="138">
        <f>SUM(R19:R44)</f>
        <v>20068998.200000003</v>
      </c>
    </row>
    <row r="46" spans="1:18" s="7" customFormat="1" ht="6" customHeight="1" x14ac:dyDescent="0.25">
      <c r="A46" s="17"/>
      <c r="B46" s="17"/>
      <c r="C46" s="17"/>
      <c r="J46" s="139"/>
      <c r="K46" s="139"/>
      <c r="L46" s="34"/>
      <c r="M46" s="34"/>
      <c r="N46" s="34"/>
      <c r="O46" s="34"/>
      <c r="P46" s="34"/>
      <c r="Q46" s="34"/>
      <c r="R46" s="34"/>
    </row>
    <row r="47" spans="1:18" s="7" customFormat="1" ht="18" customHeight="1" x14ac:dyDescent="0.3">
      <c r="A47" s="62" t="s">
        <v>187</v>
      </c>
      <c r="B47" s="12"/>
      <c r="C47" s="12"/>
      <c r="J47" s="34"/>
      <c r="K47" s="34"/>
      <c r="L47" s="34"/>
      <c r="M47" s="34"/>
      <c r="N47" s="34"/>
      <c r="O47" s="34"/>
      <c r="P47" s="34"/>
      <c r="Q47" s="34"/>
      <c r="R47" s="34"/>
    </row>
    <row r="48" spans="1:18" s="7" customFormat="1" ht="6" customHeight="1" x14ac:dyDescent="0.3">
      <c r="A48" s="62"/>
      <c r="B48" s="12"/>
      <c r="C48" s="12"/>
      <c r="J48" s="34"/>
      <c r="K48" s="34"/>
      <c r="L48" s="34"/>
      <c r="M48" s="34"/>
      <c r="N48" s="34"/>
      <c r="O48" s="34"/>
      <c r="P48" s="34"/>
      <c r="Q48" s="34"/>
      <c r="R48" s="34"/>
    </row>
    <row r="49" spans="1:18" s="7" customFormat="1" ht="18" customHeight="1" x14ac:dyDescent="0.25">
      <c r="A49" s="31" t="s">
        <v>36</v>
      </c>
      <c r="B49" s="99"/>
      <c r="C49" s="99"/>
      <c r="D49" s="100"/>
      <c r="E49" s="274" t="s">
        <v>341</v>
      </c>
      <c r="F49" s="274"/>
      <c r="G49" s="274"/>
      <c r="H49" s="274"/>
      <c r="J49" s="34">
        <v>6750</v>
      </c>
      <c r="K49" s="34"/>
      <c r="L49" s="140"/>
      <c r="M49" s="34"/>
      <c r="N49" s="34">
        <f t="shared" ref="N49:N78" si="2">P49-L49</f>
        <v>58800</v>
      </c>
      <c r="O49" s="34"/>
      <c r="P49" s="34">
        <v>58800</v>
      </c>
      <c r="Q49" s="34"/>
      <c r="R49" s="34">
        <v>58800</v>
      </c>
    </row>
    <row r="50" spans="1:18" s="7" customFormat="1" ht="12.75" hidden="1" customHeight="1" x14ac:dyDescent="0.25">
      <c r="A50" s="75" t="s">
        <v>37</v>
      </c>
      <c r="B50" s="99"/>
      <c r="C50" s="99"/>
      <c r="E50" s="274" t="s">
        <v>489</v>
      </c>
      <c r="F50" s="274"/>
      <c r="G50" s="274"/>
      <c r="H50" s="274"/>
      <c r="J50" s="34"/>
      <c r="K50" s="34"/>
      <c r="L50" s="34"/>
      <c r="M50" s="34"/>
      <c r="N50" s="34">
        <f t="shared" si="2"/>
        <v>0</v>
      </c>
      <c r="O50" s="34"/>
      <c r="P50" s="34"/>
      <c r="Q50" s="34"/>
      <c r="R50" s="34"/>
    </row>
    <row r="51" spans="1:18" s="7" customFormat="1" ht="18" customHeight="1" x14ac:dyDescent="0.25">
      <c r="A51" s="31" t="s">
        <v>38</v>
      </c>
      <c r="B51" s="99"/>
      <c r="C51" s="99"/>
      <c r="E51" s="274" t="s">
        <v>343</v>
      </c>
      <c r="F51" s="274"/>
      <c r="G51" s="274"/>
      <c r="H51" s="274"/>
      <c r="J51" s="77"/>
      <c r="K51" s="34"/>
      <c r="L51" s="34"/>
      <c r="M51" s="34"/>
      <c r="N51" s="34"/>
      <c r="O51" s="34"/>
      <c r="P51" s="34"/>
      <c r="Q51" s="34"/>
      <c r="R51" s="34"/>
    </row>
    <row r="52" spans="1:18" s="7" customFormat="1" ht="12.75" hidden="1" customHeight="1" x14ac:dyDescent="0.25">
      <c r="A52" s="75" t="s">
        <v>141</v>
      </c>
      <c r="B52" s="99"/>
      <c r="C52" s="99"/>
      <c r="D52" s="100"/>
      <c r="E52" s="274" t="s">
        <v>385</v>
      </c>
      <c r="F52" s="274"/>
      <c r="G52" s="274"/>
      <c r="H52" s="274"/>
      <c r="J52" s="34"/>
      <c r="K52" s="34"/>
      <c r="L52" s="34"/>
      <c r="M52" s="34"/>
      <c r="N52" s="34">
        <f t="shared" si="2"/>
        <v>0</v>
      </c>
      <c r="O52" s="34"/>
      <c r="P52" s="34"/>
      <c r="Q52" s="34"/>
      <c r="R52" s="34"/>
    </row>
    <row r="53" spans="1:18" s="7" customFormat="1" ht="12.75" hidden="1" customHeight="1" x14ac:dyDescent="0.25">
      <c r="A53" s="75" t="s">
        <v>40</v>
      </c>
      <c r="B53" s="99"/>
      <c r="C53" s="99"/>
      <c r="D53" s="100"/>
      <c r="E53" s="274" t="s">
        <v>386</v>
      </c>
      <c r="F53" s="274"/>
      <c r="G53" s="274"/>
      <c r="H53" s="274"/>
      <c r="J53" s="34"/>
      <c r="K53" s="34"/>
      <c r="L53" s="34"/>
      <c r="M53" s="34"/>
      <c r="N53" s="34">
        <f t="shared" si="2"/>
        <v>0</v>
      </c>
      <c r="O53" s="34"/>
      <c r="P53" s="34"/>
      <c r="Q53" s="34"/>
      <c r="R53" s="34"/>
    </row>
    <row r="54" spans="1:18" s="7" customFormat="1" ht="12.75" hidden="1" customHeight="1" x14ac:dyDescent="0.25">
      <c r="A54" s="75" t="s">
        <v>41</v>
      </c>
      <c r="B54" s="99"/>
      <c r="C54" s="99"/>
      <c r="D54" s="100"/>
      <c r="E54" s="274" t="s">
        <v>387</v>
      </c>
      <c r="F54" s="274"/>
      <c r="G54" s="274"/>
      <c r="H54" s="274"/>
      <c r="J54" s="34"/>
      <c r="K54" s="34"/>
      <c r="L54" s="34"/>
      <c r="M54" s="34"/>
      <c r="N54" s="34">
        <f t="shared" si="2"/>
        <v>0</v>
      </c>
      <c r="O54" s="34"/>
      <c r="P54" s="34"/>
      <c r="Q54" s="34"/>
      <c r="R54" s="34"/>
    </row>
    <row r="55" spans="1:18" s="7" customFormat="1" ht="12.75" hidden="1" customHeight="1" x14ac:dyDescent="0.25">
      <c r="A55" s="75" t="s">
        <v>42</v>
      </c>
      <c r="B55" s="99"/>
      <c r="C55" s="99"/>
      <c r="D55" s="100"/>
      <c r="E55" s="274" t="s">
        <v>388</v>
      </c>
      <c r="F55" s="274"/>
      <c r="G55" s="274"/>
      <c r="H55" s="274"/>
      <c r="J55" s="34"/>
      <c r="K55" s="34"/>
      <c r="L55" s="34"/>
      <c r="M55" s="34"/>
      <c r="N55" s="34">
        <f t="shared" si="2"/>
        <v>0</v>
      </c>
      <c r="O55" s="34"/>
      <c r="P55" s="34"/>
      <c r="Q55" s="34"/>
      <c r="R55" s="34"/>
    </row>
    <row r="56" spans="1:18" s="7" customFormat="1" ht="12.75" hidden="1" customHeight="1" x14ac:dyDescent="0.25">
      <c r="A56" s="75" t="s">
        <v>87</v>
      </c>
      <c r="B56" s="99"/>
      <c r="C56" s="99"/>
      <c r="E56" s="274" t="s">
        <v>389</v>
      </c>
      <c r="F56" s="274"/>
      <c r="G56" s="274"/>
      <c r="H56" s="274"/>
      <c r="J56" s="34"/>
      <c r="K56" s="34"/>
      <c r="L56" s="34"/>
      <c r="M56" s="34"/>
      <c r="N56" s="34">
        <f t="shared" si="2"/>
        <v>0</v>
      </c>
      <c r="O56" s="34"/>
      <c r="P56" s="34"/>
      <c r="Q56" s="34"/>
      <c r="R56" s="34"/>
    </row>
    <row r="57" spans="1:18" s="7" customFormat="1" ht="12.75" hidden="1" customHeight="1" x14ac:dyDescent="0.25">
      <c r="A57" s="75" t="s">
        <v>149</v>
      </c>
      <c r="B57" s="99"/>
      <c r="C57" s="99"/>
      <c r="D57" s="100"/>
      <c r="E57" s="274" t="s">
        <v>390</v>
      </c>
      <c r="F57" s="274"/>
      <c r="G57" s="274"/>
      <c r="H57" s="274"/>
      <c r="J57" s="35"/>
      <c r="K57" s="35"/>
      <c r="L57" s="34"/>
      <c r="M57" s="34"/>
      <c r="N57" s="34">
        <f t="shared" si="2"/>
        <v>0</v>
      </c>
      <c r="O57" s="34"/>
      <c r="P57" s="34"/>
      <c r="Q57" s="34"/>
      <c r="R57" s="34"/>
    </row>
    <row r="58" spans="1:18" s="7" customFormat="1" ht="12.75" hidden="1" customHeight="1" x14ac:dyDescent="0.25">
      <c r="A58" s="75" t="s">
        <v>150</v>
      </c>
      <c r="B58" s="99"/>
      <c r="C58" s="99"/>
      <c r="D58" s="100"/>
      <c r="E58" s="274" t="s">
        <v>391</v>
      </c>
      <c r="F58" s="274"/>
      <c r="G58" s="274"/>
      <c r="H58" s="274"/>
      <c r="J58" s="35"/>
      <c r="K58" s="35"/>
      <c r="L58" s="34"/>
      <c r="M58" s="34"/>
      <c r="N58" s="34">
        <f t="shared" si="2"/>
        <v>0</v>
      </c>
      <c r="O58" s="34"/>
      <c r="P58" s="34"/>
      <c r="Q58" s="34"/>
      <c r="R58" s="34"/>
    </row>
    <row r="59" spans="1:18" s="7" customFormat="1" ht="18" customHeight="1" x14ac:dyDescent="0.25">
      <c r="A59" s="31" t="s">
        <v>43</v>
      </c>
      <c r="B59" s="99"/>
      <c r="C59" s="99"/>
      <c r="D59" s="100"/>
      <c r="E59" s="274" t="s">
        <v>347</v>
      </c>
      <c r="F59" s="274"/>
      <c r="G59" s="274"/>
      <c r="H59" s="274"/>
      <c r="J59" s="35">
        <v>35531.51</v>
      </c>
      <c r="K59" s="35"/>
      <c r="L59" s="34"/>
      <c r="M59" s="34"/>
      <c r="N59" s="34">
        <f t="shared" si="2"/>
        <v>144000</v>
      </c>
      <c r="O59" s="34"/>
      <c r="P59" s="34">
        <v>144000</v>
      </c>
      <c r="Q59" s="34"/>
      <c r="R59" s="34">
        <v>144000</v>
      </c>
    </row>
    <row r="60" spans="1:18" s="7" customFormat="1" ht="12.75" hidden="1" customHeight="1" x14ac:dyDescent="0.25">
      <c r="A60" s="75" t="s">
        <v>151</v>
      </c>
      <c r="B60" s="99"/>
      <c r="C60" s="99"/>
      <c r="D60" s="100"/>
      <c r="E60" s="274" t="s">
        <v>392</v>
      </c>
      <c r="F60" s="274"/>
      <c r="G60" s="274"/>
      <c r="H60" s="274"/>
      <c r="J60" s="34"/>
      <c r="K60" s="34"/>
      <c r="L60" s="34"/>
      <c r="M60" s="34"/>
      <c r="N60" s="34">
        <f t="shared" si="2"/>
        <v>0</v>
      </c>
      <c r="O60" s="34"/>
      <c r="P60" s="34"/>
      <c r="Q60" s="34"/>
      <c r="R60" s="34"/>
    </row>
    <row r="61" spans="1:18" s="7" customFormat="1" ht="12.75" hidden="1" customHeight="1" x14ac:dyDescent="0.25">
      <c r="A61" s="75" t="s">
        <v>152</v>
      </c>
      <c r="B61" s="99"/>
      <c r="C61" s="99"/>
      <c r="D61" s="100"/>
      <c r="E61" s="274" t="s">
        <v>393</v>
      </c>
      <c r="F61" s="274"/>
      <c r="G61" s="274"/>
      <c r="H61" s="274"/>
      <c r="J61" s="34"/>
      <c r="K61" s="34"/>
      <c r="L61" s="34"/>
      <c r="M61" s="34"/>
      <c r="N61" s="34">
        <f t="shared" si="2"/>
        <v>0</v>
      </c>
      <c r="O61" s="34"/>
      <c r="P61" s="34"/>
      <c r="Q61" s="34"/>
      <c r="R61" s="34"/>
    </row>
    <row r="62" spans="1:18" s="7" customFormat="1" ht="12.75" hidden="1" customHeight="1" x14ac:dyDescent="0.25">
      <c r="A62" s="75" t="s">
        <v>45</v>
      </c>
      <c r="B62" s="99"/>
      <c r="C62" s="99"/>
      <c r="D62" s="100"/>
      <c r="E62" s="274" t="s">
        <v>394</v>
      </c>
      <c r="F62" s="274"/>
      <c r="G62" s="274"/>
      <c r="H62" s="274"/>
      <c r="J62" s="34"/>
      <c r="K62" s="34"/>
      <c r="L62" s="34"/>
      <c r="M62" s="34"/>
      <c r="N62" s="34">
        <f t="shared" si="2"/>
        <v>0</v>
      </c>
      <c r="O62" s="34"/>
      <c r="P62" s="34"/>
      <c r="Q62" s="34"/>
      <c r="R62" s="34"/>
    </row>
    <row r="63" spans="1:18" s="7" customFormat="1" ht="12.75" hidden="1" customHeight="1" x14ac:dyDescent="0.25">
      <c r="A63" s="75" t="s">
        <v>153</v>
      </c>
      <c r="B63" s="99"/>
      <c r="C63" s="99"/>
      <c r="E63" s="274" t="s">
        <v>395</v>
      </c>
      <c r="F63" s="274"/>
      <c r="G63" s="274"/>
      <c r="H63" s="274"/>
      <c r="J63" s="34"/>
      <c r="K63" s="34"/>
      <c r="L63" s="34"/>
      <c r="M63" s="34"/>
      <c r="N63" s="34">
        <f t="shared" si="2"/>
        <v>0</v>
      </c>
      <c r="O63" s="34"/>
      <c r="P63" s="34"/>
      <c r="Q63" s="34"/>
      <c r="R63" s="34"/>
    </row>
    <row r="64" spans="1:18" s="7" customFormat="1" ht="12.75" hidden="1" customHeight="1" x14ac:dyDescent="0.25">
      <c r="A64" s="75" t="s">
        <v>50</v>
      </c>
      <c r="B64" s="99"/>
      <c r="C64" s="99"/>
      <c r="D64" s="100"/>
      <c r="E64" s="274" t="s">
        <v>396</v>
      </c>
      <c r="F64" s="274"/>
      <c r="G64" s="274"/>
      <c r="H64" s="274"/>
      <c r="J64" s="34"/>
      <c r="K64" s="34"/>
      <c r="L64" s="34"/>
      <c r="M64" s="34"/>
      <c r="N64" s="34">
        <f t="shared" si="2"/>
        <v>0</v>
      </c>
      <c r="O64" s="34"/>
      <c r="P64" s="34"/>
      <c r="Q64" s="34"/>
      <c r="R64" s="34"/>
    </row>
    <row r="65" spans="1:18" s="7" customFormat="1" ht="12.75" hidden="1" customHeight="1" x14ac:dyDescent="0.25">
      <c r="A65" s="75" t="s">
        <v>49</v>
      </c>
      <c r="B65" s="99"/>
      <c r="C65" s="99"/>
      <c r="D65" s="100"/>
      <c r="E65" s="274" t="s">
        <v>555</v>
      </c>
      <c r="F65" s="274"/>
      <c r="G65" s="274"/>
      <c r="H65" s="274"/>
      <c r="J65" s="34"/>
      <c r="K65" s="34"/>
      <c r="L65" s="34"/>
      <c r="M65" s="34"/>
      <c r="N65" s="34">
        <f t="shared" si="2"/>
        <v>0</v>
      </c>
      <c r="O65" s="34"/>
      <c r="P65" s="34"/>
      <c r="Q65" s="34"/>
      <c r="R65" s="34"/>
    </row>
    <row r="66" spans="1:18" s="7" customFormat="1" ht="12.75" hidden="1" customHeight="1" x14ac:dyDescent="0.25">
      <c r="A66" s="75" t="s">
        <v>51</v>
      </c>
      <c r="B66" s="99"/>
      <c r="C66" s="99"/>
      <c r="D66" s="100"/>
      <c r="E66" s="274" t="s">
        <v>556</v>
      </c>
      <c r="F66" s="274"/>
      <c r="G66" s="274"/>
      <c r="H66" s="274"/>
      <c r="J66" s="34"/>
      <c r="K66" s="34"/>
      <c r="L66" s="34"/>
      <c r="M66" s="34"/>
      <c r="N66" s="34">
        <f t="shared" si="2"/>
        <v>0</v>
      </c>
      <c r="O66" s="34"/>
      <c r="P66" s="34"/>
      <c r="Q66" s="34"/>
      <c r="R66" s="34"/>
    </row>
    <row r="67" spans="1:18" s="7" customFormat="1" ht="12.75" hidden="1" customHeight="1" x14ac:dyDescent="0.25">
      <c r="A67" s="75" t="s">
        <v>47</v>
      </c>
      <c r="B67" s="99"/>
      <c r="C67" s="99"/>
      <c r="D67" s="100"/>
      <c r="E67" s="274" t="s">
        <v>557</v>
      </c>
      <c r="F67" s="274"/>
      <c r="G67" s="274"/>
      <c r="H67" s="274"/>
      <c r="J67" s="34"/>
      <c r="K67" s="34"/>
      <c r="L67" s="34"/>
      <c r="M67" s="34"/>
      <c r="N67" s="34">
        <f t="shared" si="2"/>
        <v>0</v>
      </c>
      <c r="O67" s="34"/>
      <c r="P67" s="34"/>
      <c r="Q67" s="34"/>
      <c r="R67" s="34"/>
    </row>
    <row r="68" spans="1:18" s="7" customFormat="1" ht="12.75" hidden="1" customHeight="1" x14ac:dyDescent="0.25">
      <c r="A68" s="75" t="s">
        <v>52</v>
      </c>
      <c r="B68" s="99"/>
      <c r="C68" s="99"/>
      <c r="E68" s="274" t="s">
        <v>558</v>
      </c>
      <c r="F68" s="274"/>
      <c r="G68" s="274"/>
      <c r="H68" s="274"/>
      <c r="J68" s="34"/>
      <c r="K68" s="34"/>
      <c r="L68" s="34"/>
      <c r="M68" s="34"/>
      <c r="N68" s="34">
        <f t="shared" si="2"/>
        <v>0</v>
      </c>
      <c r="O68" s="34"/>
      <c r="P68" s="34"/>
      <c r="Q68" s="34"/>
      <c r="R68" s="34"/>
    </row>
    <row r="69" spans="1:18" s="7" customFormat="1" ht="12.75" hidden="1" customHeight="1" x14ac:dyDescent="0.25">
      <c r="A69" s="75" t="s">
        <v>54</v>
      </c>
      <c r="B69" s="99"/>
      <c r="C69" s="99"/>
      <c r="E69" s="274" t="s">
        <v>559</v>
      </c>
      <c r="F69" s="274"/>
      <c r="G69" s="274"/>
      <c r="H69" s="274"/>
      <c r="J69" s="34"/>
      <c r="K69" s="34"/>
      <c r="L69" s="34"/>
      <c r="M69" s="34"/>
      <c r="N69" s="34">
        <f t="shared" si="2"/>
        <v>0</v>
      </c>
      <c r="O69" s="34"/>
      <c r="P69" s="34"/>
      <c r="Q69" s="34"/>
      <c r="R69" s="34"/>
    </row>
    <row r="70" spans="1:18" s="7" customFormat="1" ht="12.75" hidden="1" customHeight="1" x14ac:dyDescent="0.25">
      <c r="A70" s="75" t="s">
        <v>55</v>
      </c>
      <c r="B70" s="99"/>
      <c r="C70" s="99"/>
      <c r="E70" s="274" t="s">
        <v>560</v>
      </c>
      <c r="F70" s="274"/>
      <c r="G70" s="274"/>
      <c r="H70" s="274"/>
      <c r="J70" s="34"/>
      <c r="K70" s="34"/>
      <c r="L70" s="34"/>
      <c r="M70" s="34"/>
      <c r="N70" s="34">
        <f t="shared" si="2"/>
        <v>0</v>
      </c>
      <c r="O70" s="34"/>
      <c r="P70" s="34"/>
      <c r="Q70" s="34"/>
      <c r="R70" s="34"/>
    </row>
    <row r="71" spans="1:18" s="7" customFormat="1" ht="12.75" hidden="1" customHeight="1" x14ac:dyDescent="0.25">
      <c r="A71" s="75" t="s">
        <v>56</v>
      </c>
      <c r="B71" s="99"/>
      <c r="C71" s="99"/>
      <c r="E71" s="274" t="s">
        <v>561</v>
      </c>
      <c r="F71" s="274"/>
      <c r="G71" s="274"/>
      <c r="H71" s="274"/>
      <c r="J71" s="34"/>
      <c r="K71" s="34"/>
      <c r="L71" s="34"/>
      <c r="M71" s="34"/>
      <c r="N71" s="34">
        <f t="shared" si="2"/>
        <v>0</v>
      </c>
      <c r="O71" s="34"/>
      <c r="P71" s="34"/>
      <c r="Q71" s="34"/>
      <c r="R71" s="34"/>
    </row>
    <row r="72" spans="1:18" s="7" customFormat="1" ht="12.75" hidden="1" customHeight="1" x14ac:dyDescent="0.25">
      <c r="A72" s="75" t="s">
        <v>57</v>
      </c>
      <c r="B72" s="99"/>
      <c r="C72" s="99"/>
      <c r="E72" s="274" t="s">
        <v>562</v>
      </c>
      <c r="F72" s="274"/>
      <c r="G72" s="274"/>
      <c r="H72" s="274"/>
      <c r="J72" s="34"/>
      <c r="K72" s="34"/>
      <c r="L72" s="34"/>
      <c r="M72" s="34"/>
      <c r="N72" s="34">
        <f t="shared" si="2"/>
        <v>0</v>
      </c>
      <c r="O72" s="34"/>
      <c r="P72" s="34"/>
      <c r="Q72" s="34"/>
      <c r="R72" s="34"/>
    </row>
    <row r="73" spans="1:18" s="7" customFormat="1" ht="12.75" hidden="1" customHeight="1" x14ac:dyDescent="0.25">
      <c r="A73" s="75" t="s">
        <v>65</v>
      </c>
      <c r="B73" s="99"/>
      <c r="C73" s="99"/>
      <c r="E73" s="274" t="s">
        <v>563</v>
      </c>
      <c r="F73" s="274"/>
      <c r="G73" s="274"/>
      <c r="H73" s="274"/>
      <c r="J73" s="34"/>
      <c r="K73" s="34"/>
      <c r="L73" s="34"/>
      <c r="M73" s="34"/>
      <c r="N73" s="34">
        <f t="shared" si="2"/>
        <v>0</v>
      </c>
      <c r="O73" s="34"/>
      <c r="P73" s="34"/>
      <c r="Q73" s="34"/>
      <c r="R73" s="34"/>
    </row>
    <row r="74" spans="1:18" s="7" customFormat="1" ht="12.75" hidden="1" customHeight="1" x14ac:dyDescent="0.25">
      <c r="A74" s="75" t="s">
        <v>60</v>
      </c>
      <c r="B74" s="99"/>
      <c r="C74" s="99"/>
      <c r="E74" s="274" t="s">
        <v>564</v>
      </c>
      <c r="F74" s="274"/>
      <c r="G74" s="274"/>
      <c r="H74" s="274"/>
      <c r="J74" s="34"/>
      <c r="K74" s="34"/>
      <c r="L74" s="34"/>
      <c r="M74" s="34"/>
      <c r="N74" s="34">
        <f t="shared" si="2"/>
        <v>0</v>
      </c>
      <c r="O74" s="34"/>
      <c r="P74" s="34"/>
      <c r="Q74" s="34"/>
      <c r="R74" s="34"/>
    </row>
    <row r="75" spans="1:18" s="7" customFormat="1" ht="12.75" hidden="1" customHeight="1" x14ac:dyDescent="0.25">
      <c r="A75" s="75" t="s">
        <v>61</v>
      </c>
      <c r="B75" s="99"/>
      <c r="C75" s="99"/>
      <c r="E75" s="274" t="s">
        <v>565</v>
      </c>
      <c r="F75" s="274"/>
      <c r="G75" s="274"/>
      <c r="H75" s="274"/>
      <c r="J75" s="34"/>
      <c r="K75" s="34"/>
      <c r="L75" s="34"/>
      <c r="M75" s="34"/>
      <c r="N75" s="34">
        <f t="shared" si="2"/>
        <v>0</v>
      </c>
      <c r="O75" s="34"/>
      <c r="P75" s="34"/>
      <c r="Q75" s="34"/>
      <c r="R75" s="34"/>
    </row>
    <row r="76" spans="1:18" s="7" customFormat="1" ht="12.75" hidden="1" customHeight="1" x14ac:dyDescent="0.25">
      <c r="A76" s="75" t="s">
        <v>62</v>
      </c>
      <c r="B76" s="99"/>
      <c r="C76" s="99"/>
      <c r="E76" s="274" t="s">
        <v>566</v>
      </c>
      <c r="F76" s="274"/>
      <c r="G76" s="274"/>
      <c r="H76" s="274"/>
      <c r="J76" s="34"/>
      <c r="K76" s="34"/>
      <c r="L76" s="34"/>
      <c r="M76" s="34"/>
      <c r="N76" s="34">
        <f t="shared" si="2"/>
        <v>0</v>
      </c>
      <c r="O76" s="34"/>
      <c r="P76" s="34"/>
      <c r="Q76" s="34"/>
      <c r="R76" s="34"/>
    </row>
    <row r="77" spans="1:18" s="7" customFormat="1" ht="12.75" hidden="1" customHeight="1" x14ac:dyDescent="0.25">
      <c r="A77" s="75" t="s">
        <v>154</v>
      </c>
      <c r="B77" s="99"/>
      <c r="C77" s="99"/>
      <c r="E77" s="274" t="s">
        <v>567</v>
      </c>
      <c r="F77" s="274"/>
      <c r="G77" s="274"/>
      <c r="H77" s="274"/>
      <c r="J77" s="34"/>
      <c r="K77" s="34"/>
      <c r="L77" s="34"/>
      <c r="M77" s="34"/>
      <c r="N77" s="34">
        <f t="shared" si="2"/>
        <v>0</v>
      </c>
      <c r="O77" s="34"/>
      <c r="P77" s="34"/>
      <c r="Q77" s="34"/>
      <c r="R77" s="34"/>
    </row>
    <row r="78" spans="1:18" s="7" customFormat="1" ht="12.75" hidden="1" customHeight="1" x14ac:dyDescent="0.25">
      <c r="A78" s="75" t="s">
        <v>155</v>
      </c>
      <c r="B78" s="99"/>
      <c r="C78" s="99"/>
      <c r="E78" s="274" t="s">
        <v>568</v>
      </c>
      <c r="F78" s="274"/>
      <c r="G78" s="274"/>
      <c r="H78" s="274"/>
      <c r="J78" s="34"/>
      <c r="K78" s="34"/>
      <c r="L78" s="34"/>
      <c r="M78" s="34"/>
      <c r="N78" s="34">
        <f t="shared" si="2"/>
        <v>0</v>
      </c>
      <c r="O78" s="34"/>
      <c r="P78" s="34"/>
      <c r="Q78" s="34"/>
      <c r="R78" s="34"/>
    </row>
    <row r="79" spans="1:18" s="7" customFormat="1" ht="12.75" hidden="1" customHeight="1" x14ac:dyDescent="0.25">
      <c r="A79" s="75" t="s">
        <v>62</v>
      </c>
      <c r="B79" s="99"/>
      <c r="C79" s="99"/>
      <c r="E79" s="274" t="s">
        <v>569</v>
      </c>
      <c r="F79" s="274"/>
      <c r="G79" s="274"/>
      <c r="H79" s="274"/>
      <c r="J79" s="34"/>
      <c r="K79" s="34"/>
      <c r="L79" s="34"/>
      <c r="M79" s="34"/>
      <c r="N79" s="34">
        <f t="shared" ref="N79:N114" si="3">P79-L79</f>
        <v>0</v>
      </c>
      <c r="O79" s="34"/>
      <c r="P79" s="34"/>
      <c r="Q79" s="34"/>
      <c r="R79" s="34"/>
    </row>
    <row r="80" spans="1:18" s="7" customFormat="1" ht="12.75" hidden="1" customHeight="1" x14ac:dyDescent="0.25">
      <c r="A80" s="75" t="s">
        <v>64</v>
      </c>
      <c r="B80" s="99"/>
      <c r="C80" s="99"/>
      <c r="E80" s="274" t="s">
        <v>570</v>
      </c>
      <c r="F80" s="274"/>
      <c r="G80" s="274"/>
      <c r="H80" s="274"/>
      <c r="J80" s="34"/>
      <c r="K80" s="34"/>
      <c r="L80" s="34"/>
      <c r="M80" s="34"/>
      <c r="N80" s="34">
        <f t="shared" si="3"/>
        <v>0</v>
      </c>
      <c r="O80" s="34"/>
      <c r="P80" s="34"/>
      <c r="Q80" s="34"/>
      <c r="R80" s="34"/>
    </row>
    <row r="81" spans="1:18" s="7" customFormat="1" ht="12.75" hidden="1" customHeight="1" x14ac:dyDescent="0.25">
      <c r="A81" s="75" t="s">
        <v>156</v>
      </c>
      <c r="B81" s="99"/>
      <c r="C81" s="99"/>
      <c r="E81" s="274" t="s">
        <v>571</v>
      </c>
      <c r="F81" s="274"/>
      <c r="G81" s="274"/>
      <c r="H81" s="274"/>
      <c r="J81" s="34"/>
      <c r="K81" s="34"/>
      <c r="L81" s="34"/>
      <c r="M81" s="34"/>
      <c r="N81" s="34">
        <f t="shared" si="3"/>
        <v>0</v>
      </c>
      <c r="O81" s="34"/>
      <c r="P81" s="34"/>
      <c r="Q81" s="34"/>
      <c r="R81" s="34"/>
    </row>
    <row r="82" spans="1:18" s="7" customFormat="1" ht="12.75" hidden="1" customHeight="1" x14ac:dyDescent="0.25">
      <c r="A82" s="75" t="s">
        <v>65</v>
      </c>
      <c r="B82" s="99"/>
      <c r="C82" s="99"/>
      <c r="E82" s="274" t="s">
        <v>572</v>
      </c>
      <c r="F82" s="274"/>
      <c r="G82" s="274"/>
      <c r="H82" s="274"/>
      <c r="J82" s="34"/>
      <c r="K82" s="34"/>
      <c r="L82" s="34"/>
      <c r="M82" s="34"/>
      <c r="N82" s="34">
        <f t="shared" si="3"/>
        <v>0</v>
      </c>
      <c r="O82" s="34"/>
      <c r="P82" s="34"/>
      <c r="Q82" s="34"/>
      <c r="R82" s="34"/>
    </row>
    <row r="83" spans="1:18" s="7" customFormat="1" ht="12.75" hidden="1" customHeight="1" x14ac:dyDescent="0.25">
      <c r="A83" s="75" t="s">
        <v>67</v>
      </c>
      <c r="B83" s="99"/>
      <c r="C83" s="99"/>
      <c r="E83" s="274" t="s">
        <v>573</v>
      </c>
      <c r="F83" s="274"/>
      <c r="G83" s="274"/>
      <c r="H83" s="274"/>
      <c r="J83" s="34"/>
      <c r="K83" s="34"/>
      <c r="L83" s="34"/>
      <c r="M83" s="34"/>
      <c r="N83" s="34">
        <f t="shared" si="3"/>
        <v>0</v>
      </c>
      <c r="O83" s="34"/>
      <c r="P83" s="34"/>
      <c r="Q83" s="34"/>
      <c r="R83" s="34"/>
    </row>
    <row r="84" spans="1:18" s="7" customFormat="1" ht="12.75" hidden="1" customHeight="1" x14ac:dyDescent="0.25">
      <c r="A84" s="75" t="s">
        <v>157</v>
      </c>
      <c r="B84" s="99"/>
      <c r="C84" s="99"/>
      <c r="E84" s="274" t="s">
        <v>574</v>
      </c>
      <c r="F84" s="274"/>
      <c r="G84" s="274"/>
      <c r="H84" s="274"/>
      <c r="J84" s="34"/>
      <c r="K84" s="34"/>
      <c r="L84" s="34"/>
      <c r="M84" s="34"/>
      <c r="N84" s="34">
        <f t="shared" si="3"/>
        <v>0</v>
      </c>
      <c r="O84" s="34"/>
      <c r="P84" s="34"/>
      <c r="Q84" s="34"/>
      <c r="R84" s="34"/>
    </row>
    <row r="85" spans="1:18" s="7" customFormat="1" ht="12.75" hidden="1" customHeight="1" x14ac:dyDescent="0.25">
      <c r="A85" s="75" t="s">
        <v>158</v>
      </c>
      <c r="B85" s="99"/>
      <c r="C85" s="99"/>
      <c r="E85" s="274" t="s">
        <v>575</v>
      </c>
      <c r="F85" s="274"/>
      <c r="G85" s="274"/>
      <c r="H85" s="274"/>
      <c r="J85" s="34"/>
      <c r="K85" s="34"/>
      <c r="L85" s="34"/>
      <c r="M85" s="34"/>
      <c r="N85" s="34">
        <f t="shared" si="3"/>
        <v>0</v>
      </c>
      <c r="O85" s="34"/>
      <c r="P85" s="34"/>
      <c r="Q85" s="34"/>
      <c r="R85" s="34"/>
    </row>
    <row r="86" spans="1:18" s="7" customFormat="1" ht="12.75" hidden="1" customHeight="1" x14ac:dyDescent="0.25">
      <c r="A86" s="75" t="s">
        <v>68</v>
      </c>
      <c r="B86" s="99"/>
      <c r="C86" s="99"/>
      <c r="E86" s="274" t="s">
        <v>576</v>
      </c>
      <c r="F86" s="274"/>
      <c r="G86" s="274"/>
      <c r="H86" s="274"/>
      <c r="J86" s="34"/>
      <c r="K86" s="34"/>
      <c r="L86" s="34"/>
      <c r="M86" s="34"/>
      <c r="N86" s="34">
        <f t="shared" si="3"/>
        <v>0</v>
      </c>
      <c r="O86" s="34"/>
      <c r="P86" s="34"/>
      <c r="Q86" s="34"/>
      <c r="R86" s="34"/>
    </row>
    <row r="87" spans="1:18" s="7" customFormat="1" ht="12.75" hidden="1" customHeight="1" x14ac:dyDescent="0.25">
      <c r="A87" s="75" t="s">
        <v>159</v>
      </c>
      <c r="B87" s="99"/>
      <c r="C87" s="99"/>
      <c r="E87" s="274" t="s">
        <v>577</v>
      </c>
      <c r="F87" s="274"/>
      <c r="G87" s="274"/>
      <c r="H87" s="274"/>
      <c r="J87" s="34"/>
      <c r="K87" s="34"/>
      <c r="L87" s="34"/>
      <c r="M87" s="34"/>
      <c r="N87" s="34">
        <f t="shared" si="3"/>
        <v>0</v>
      </c>
      <c r="O87" s="34"/>
      <c r="P87" s="34"/>
      <c r="Q87" s="34"/>
      <c r="R87" s="34"/>
    </row>
    <row r="88" spans="1:18" s="7" customFormat="1" ht="12.75" hidden="1" customHeight="1" x14ac:dyDescent="0.25">
      <c r="A88" s="75" t="s">
        <v>160</v>
      </c>
      <c r="B88" s="99"/>
      <c r="C88" s="99"/>
      <c r="E88" s="274" t="s">
        <v>578</v>
      </c>
      <c r="F88" s="274"/>
      <c r="G88" s="274"/>
      <c r="H88" s="274"/>
      <c r="J88" s="34"/>
      <c r="K88" s="34"/>
      <c r="L88" s="34"/>
      <c r="M88" s="34"/>
      <c r="N88" s="34">
        <f t="shared" si="3"/>
        <v>0</v>
      </c>
      <c r="O88" s="34"/>
      <c r="P88" s="34"/>
      <c r="Q88" s="34"/>
      <c r="R88" s="34"/>
    </row>
    <row r="89" spans="1:18" s="7" customFormat="1" ht="12.75" hidden="1" customHeight="1" x14ac:dyDescent="0.25">
      <c r="A89" s="75" t="s">
        <v>70</v>
      </c>
      <c r="B89" s="99"/>
      <c r="C89" s="99"/>
      <c r="E89" s="274" t="s">
        <v>348</v>
      </c>
      <c r="F89" s="274"/>
      <c r="G89" s="274"/>
      <c r="H89" s="274"/>
      <c r="J89" s="34"/>
      <c r="K89" s="34"/>
      <c r="L89" s="34"/>
      <c r="M89" s="34"/>
      <c r="N89" s="34">
        <f t="shared" si="3"/>
        <v>0</v>
      </c>
      <c r="O89" s="34"/>
      <c r="P89" s="34"/>
      <c r="Q89" s="34"/>
      <c r="R89" s="34"/>
    </row>
    <row r="90" spans="1:18" s="7" customFormat="1" ht="12.75" hidden="1" customHeight="1" x14ac:dyDescent="0.25">
      <c r="A90" s="75" t="s">
        <v>161</v>
      </c>
      <c r="B90" s="99"/>
      <c r="C90" s="99"/>
      <c r="E90" s="274" t="s">
        <v>492</v>
      </c>
      <c r="F90" s="274"/>
      <c r="G90" s="274"/>
      <c r="H90" s="274"/>
      <c r="J90" s="34"/>
      <c r="K90" s="34"/>
      <c r="L90" s="34"/>
      <c r="M90" s="34"/>
      <c r="N90" s="34">
        <f t="shared" si="3"/>
        <v>0</v>
      </c>
      <c r="O90" s="34"/>
      <c r="P90" s="34"/>
      <c r="Q90" s="34"/>
      <c r="R90" s="34"/>
    </row>
    <row r="91" spans="1:18" s="7" customFormat="1" ht="12.75" hidden="1" customHeight="1" x14ac:dyDescent="0.25">
      <c r="A91" s="75" t="s">
        <v>71</v>
      </c>
      <c r="B91" s="99"/>
      <c r="C91" s="99"/>
      <c r="E91" s="274" t="s">
        <v>493</v>
      </c>
      <c r="F91" s="274"/>
      <c r="G91" s="274"/>
      <c r="H91" s="274"/>
      <c r="J91" s="34"/>
      <c r="K91" s="34"/>
      <c r="L91" s="34"/>
      <c r="M91" s="34"/>
      <c r="N91" s="34">
        <f t="shared" si="3"/>
        <v>0</v>
      </c>
      <c r="O91" s="34"/>
      <c r="P91" s="34"/>
      <c r="Q91" s="34"/>
      <c r="R91" s="34"/>
    </row>
    <row r="92" spans="1:18" s="7" customFormat="1" ht="12.75" hidden="1" customHeight="1" x14ac:dyDescent="0.25">
      <c r="A92" s="75" t="s">
        <v>163</v>
      </c>
      <c r="B92" s="99"/>
      <c r="C92" s="99"/>
      <c r="E92" s="274" t="s">
        <v>494</v>
      </c>
      <c r="F92" s="274"/>
      <c r="G92" s="274"/>
      <c r="H92" s="274"/>
      <c r="J92" s="34"/>
      <c r="K92" s="34"/>
      <c r="L92" s="34"/>
      <c r="M92" s="34"/>
      <c r="N92" s="34">
        <f t="shared" si="3"/>
        <v>0</v>
      </c>
      <c r="O92" s="34"/>
      <c r="P92" s="34"/>
      <c r="Q92" s="34"/>
      <c r="R92" s="34"/>
    </row>
    <row r="93" spans="1:18" s="7" customFormat="1" ht="12.75" hidden="1" customHeight="1" x14ac:dyDescent="0.25">
      <c r="A93" s="75" t="s">
        <v>164</v>
      </c>
      <c r="B93" s="99"/>
      <c r="C93" s="99"/>
      <c r="E93" s="274" t="s">
        <v>579</v>
      </c>
      <c r="F93" s="274"/>
      <c r="G93" s="274"/>
      <c r="H93" s="274"/>
      <c r="J93" s="34"/>
      <c r="K93" s="34"/>
      <c r="L93" s="34"/>
      <c r="M93" s="34"/>
      <c r="N93" s="34">
        <f t="shared" si="3"/>
        <v>0</v>
      </c>
      <c r="O93" s="34"/>
      <c r="P93" s="34"/>
      <c r="Q93" s="34"/>
      <c r="R93" s="34"/>
    </row>
    <row r="94" spans="1:18" s="7" customFormat="1" ht="12.75" hidden="1" customHeight="1" x14ac:dyDescent="0.25">
      <c r="A94" s="75" t="s">
        <v>165</v>
      </c>
      <c r="B94" s="99"/>
      <c r="C94" s="99"/>
      <c r="E94" s="274" t="s">
        <v>580</v>
      </c>
      <c r="F94" s="274"/>
      <c r="G94" s="274"/>
      <c r="H94" s="274"/>
      <c r="J94" s="34"/>
      <c r="K94" s="34"/>
      <c r="L94" s="34"/>
      <c r="M94" s="34"/>
      <c r="N94" s="34">
        <f t="shared" si="3"/>
        <v>0</v>
      </c>
      <c r="O94" s="34"/>
      <c r="P94" s="34"/>
      <c r="Q94" s="34"/>
      <c r="R94" s="34"/>
    </row>
    <row r="95" spans="1:18" s="7" customFormat="1" ht="12.75" hidden="1" customHeight="1" x14ac:dyDescent="0.25">
      <c r="A95" s="75" t="s">
        <v>166</v>
      </c>
      <c r="B95" s="99"/>
      <c r="C95" s="99"/>
      <c r="E95" s="274" t="s">
        <v>581</v>
      </c>
      <c r="F95" s="274"/>
      <c r="G95" s="274"/>
      <c r="H95" s="274"/>
      <c r="J95" s="34"/>
      <c r="K95" s="34"/>
      <c r="L95" s="34"/>
      <c r="M95" s="34"/>
      <c r="N95" s="34">
        <f t="shared" si="3"/>
        <v>0</v>
      </c>
      <c r="O95" s="34"/>
      <c r="P95" s="34"/>
      <c r="Q95" s="34"/>
      <c r="R95" s="34"/>
    </row>
    <row r="96" spans="1:18" s="7" customFormat="1" ht="12.75" hidden="1" customHeight="1" x14ac:dyDescent="0.25">
      <c r="A96" s="75" t="s">
        <v>167</v>
      </c>
      <c r="B96" s="99"/>
      <c r="C96" s="99"/>
      <c r="E96" s="274" t="s">
        <v>582</v>
      </c>
      <c r="F96" s="274"/>
      <c r="G96" s="274"/>
      <c r="H96" s="274"/>
      <c r="J96" s="34"/>
      <c r="K96" s="34"/>
      <c r="L96" s="34"/>
      <c r="M96" s="34"/>
      <c r="N96" s="34">
        <f t="shared" si="3"/>
        <v>0</v>
      </c>
      <c r="O96" s="34"/>
      <c r="P96" s="34"/>
      <c r="Q96" s="34"/>
      <c r="R96" s="34"/>
    </row>
    <row r="97" spans="1:18" s="7" customFormat="1" ht="12.75" hidden="1" customHeight="1" x14ac:dyDescent="0.25">
      <c r="A97" s="75" t="s">
        <v>72</v>
      </c>
      <c r="B97" s="99"/>
      <c r="C97" s="99"/>
      <c r="E97" s="274" t="s">
        <v>583</v>
      </c>
      <c r="F97" s="274"/>
      <c r="G97" s="274"/>
      <c r="H97" s="274"/>
      <c r="J97" s="34"/>
      <c r="K97" s="34"/>
      <c r="L97" s="34"/>
      <c r="M97" s="34"/>
      <c r="N97" s="34">
        <f t="shared" si="3"/>
        <v>0</v>
      </c>
      <c r="O97" s="34"/>
      <c r="P97" s="34"/>
      <c r="Q97" s="34"/>
      <c r="R97" s="34"/>
    </row>
    <row r="98" spans="1:18" s="7" customFormat="1" ht="12.75" hidden="1" customHeight="1" x14ac:dyDescent="0.25">
      <c r="A98" s="75" t="s">
        <v>74</v>
      </c>
      <c r="B98" s="99"/>
      <c r="C98" s="99"/>
      <c r="E98" s="274" t="s">
        <v>584</v>
      </c>
      <c r="F98" s="274"/>
      <c r="G98" s="274"/>
      <c r="H98" s="274"/>
      <c r="J98" s="34"/>
      <c r="K98" s="34"/>
      <c r="L98" s="34"/>
      <c r="M98" s="34"/>
      <c r="N98" s="34">
        <f t="shared" si="3"/>
        <v>0</v>
      </c>
      <c r="O98" s="34"/>
      <c r="P98" s="34"/>
      <c r="Q98" s="34"/>
      <c r="R98" s="34"/>
    </row>
    <row r="99" spans="1:18" s="7" customFormat="1" ht="12.75" hidden="1" customHeight="1" x14ac:dyDescent="0.25">
      <c r="A99" s="75" t="s">
        <v>75</v>
      </c>
      <c r="B99" s="99"/>
      <c r="C99" s="99"/>
      <c r="E99" s="274" t="s">
        <v>585</v>
      </c>
      <c r="F99" s="274"/>
      <c r="G99" s="274"/>
      <c r="H99" s="274"/>
      <c r="J99" s="34"/>
      <c r="K99" s="34"/>
      <c r="L99" s="34"/>
      <c r="M99" s="34"/>
      <c r="N99" s="34">
        <f t="shared" si="3"/>
        <v>0</v>
      </c>
      <c r="O99" s="34"/>
      <c r="P99" s="34"/>
      <c r="Q99" s="34"/>
      <c r="R99" s="34"/>
    </row>
    <row r="100" spans="1:18" s="7" customFormat="1" ht="12.75" hidden="1" customHeight="1" x14ac:dyDescent="0.25">
      <c r="A100" s="75" t="s">
        <v>76</v>
      </c>
      <c r="B100" s="99"/>
      <c r="C100" s="99"/>
      <c r="E100" s="274" t="s">
        <v>586</v>
      </c>
      <c r="F100" s="274"/>
      <c r="G100" s="274"/>
      <c r="H100" s="274"/>
      <c r="J100" s="34"/>
      <c r="K100" s="34"/>
      <c r="L100" s="34"/>
      <c r="M100" s="34"/>
      <c r="N100" s="34">
        <f t="shared" si="3"/>
        <v>0</v>
      </c>
      <c r="O100" s="34"/>
      <c r="P100" s="34"/>
      <c r="Q100" s="34"/>
      <c r="R100" s="34"/>
    </row>
    <row r="101" spans="1:18" s="7" customFormat="1" ht="12.75" hidden="1" customHeight="1" x14ac:dyDescent="0.25">
      <c r="A101" s="75" t="s">
        <v>164</v>
      </c>
      <c r="B101" s="99"/>
      <c r="C101" s="99"/>
      <c r="E101" s="274" t="s">
        <v>587</v>
      </c>
      <c r="F101" s="274"/>
      <c r="G101" s="274"/>
      <c r="H101" s="274"/>
      <c r="J101" s="34"/>
      <c r="K101" s="34"/>
      <c r="L101" s="34"/>
      <c r="M101" s="34"/>
      <c r="N101" s="34">
        <f t="shared" si="3"/>
        <v>0</v>
      </c>
      <c r="O101" s="34"/>
      <c r="P101" s="34"/>
      <c r="Q101" s="34"/>
      <c r="R101" s="34"/>
    </row>
    <row r="102" spans="1:18" s="7" customFormat="1" ht="12.75" hidden="1" customHeight="1" x14ac:dyDescent="0.25">
      <c r="A102" s="75" t="s">
        <v>77</v>
      </c>
      <c r="B102" s="99"/>
      <c r="C102" s="99"/>
      <c r="E102" s="274" t="s">
        <v>588</v>
      </c>
      <c r="F102" s="274"/>
      <c r="G102" s="274"/>
      <c r="H102" s="274"/>
      <c r="J102" s="34"/>
      <c r="K102" s="34"/>
      <c r="L102" s="34"/>
      <c r="M102" s="34"/>
      <c r="N102" s="34">
        <f t="shared" si="3"/>
        <v>0</v>
      </c>
      <c r="O102" s="34"/>
      <c r="P102" s="34"/>
      <c r="Q102" s="34"/>
      <c r="R102" s="34"/>
    </row>
    <row r="103" spans="1:18" s="7" customFormat="1" ht="12.75" hidden="1" customHeight="1" x14ac:dyDescent="0.25">
      <c r="A103" s="75" t="s">
        <v>79</v>
      </c>
      <c r="B103" s="99"/>
      <c r="C103" s="99"/>
      <c r="E103" s="274" t="s">
        <v>589</v>
      </c>
      <c r="F103" s="274"/>
      <c r="G103" s="274"/>
      <c r="H103" s="274"/>
      <c r="J103" s="34"/>
      <c r="K103" s="34"/>
      <c r="L103" s="34"/>
      <c r="M103" s="34"/>
      <c r="N103" s="34">
        <f t="shared" si="3"/>
        <v>0</v>
      </c>
      <c r="O103" s="34"/>
      <c r="P103" s="34"/>
      <c r="Q103" s="34"/>
      <c r="R103" s="34"/>
    </row>
    <row r="104" spans="1:18" s="7" customFormat="1" ht="12.75" hidden="1" customHeight="1" x14ac:dyDescent="0.25">
      <c r="A104" s="75" t="s">
        <v>168</v>
      </c>
      <c r="B104" s="99"/>
      <c r="C104" s="99"/>
      <c r="E104" s="274" t="s">
        <v>590</v>
      </c>
      <c r="F104" s="274"/>
      <c r="G104" s="274"/>
      <c r="H104" s="274"/>
      <c r="J104" s="34"/>
      <c r="K104" s="34"/>
      <c r="L104" s="34"/>
      <c r="M104" s="34"/>
      <c r="N104" s="34">
        <f t="shared" si="3"/>
        <v>0</v>
      </c>
      <c r="O104" s="34"/>
      <c r="P104" s="34"/>
      <c r="Q104" s="34"/>
      <c r="R104" s="34"/>
    </row>
    <row r="105" spans="1:18" s="7" customFormat="1" ht="12.75" hidden="1" customHeight="1" x14ac:dyDescent="0.25">
      <c r="A105" s="75" t="s">
        <v>169</v>
      </c>
      <c r="B105" s="99"/>
      <c r="C105" s="99"/>
      <c r="E105" s="274" t="s">
        <v>591</v>
      </c>
      <c r="F105" s="274"/>
      <c r="G105" s="274"/>
      <c r="H105" s="274"/>
      <c r="J105" s="34"/>
      <c r="K105" s="34"/>
      <c r="L105" s="34"/>
      <c r="M105" s="34"/>
      <c r="N105" s="34">
        <f t="shared" si="3"/>
        <v>0</v>
      </c>
      <c r="O105" s="34"/>
      <c r="P105" s="34"/>
      <c r="Q105" s="34"/>
      <c r="R105" s="34"/>
    </row>
    <row r="106" spans="1:18" s="7" customFormat="1" ht="12.75" hidden="1" customHeight="1" x14ac:dyDescent="0.25">
      <c r="A106" s="75" t="s">
        <v>170</v>
      </c>
      <c r="B106" s="99"/>
      <c r="C106" s="99"/>
      <c r="E106" s="274" t="s">
        <v>592</v>
      </c>
      <c r="F106" s="274"/>
      <c r="G106" s="274"/>
      <c r="H106" s="274"/>
      <c r="J106" s="34"/>
      <c r="K106" s="34"/>
      <c r="L106" s="34"/>
      <c r="M106" s="34"/>
      <c r="N106" s="34">
        <f t="shared" si="3"/>
        <v>0</v>
      </c>
      <c r="O106" s="34"/>
      <c r="P106" s="34"/>
      <c r="Q106" s="34"/>
      <c r="R106" s="34"/>
    </row>
    <row r="107" spans="1:18" s="7" customFormat="1" ht="12.75" hidden="1" customHeight="1" x14ac:dyDescent="0.25">
      <c r="A107" s="75" t="s">
        <v>80</v>
      </c>
      <c r="B107" s="99"/>
      <c r="C107" s="99"/>
      <c r="E107" s="274" t="s">
        <v>593</v>
      </c>
      <c r="F107" s="274"/>
      <c r="G107" s="274"/>
      <c r="H107" s="274"/>
      <c r="J107" s="34"/>
      <c r="K107" s="34"/>
      <c r="L107" s="34"/>
      <c r="M107" s="34"/>
      <c r="N107" s="34">
        <f t="shared" si="3"/>
        <v>0</v>
      </c>
      <c r="O107" s="34"/>
      <c r="P107" s="34"/>
      <c r="Q107" s="34"/>
      <c r="R107" s="34"/>
    </row>
    <row r="108" spans="1:18" s="7" customFormat="1" ht="12.75" hidden="1" customHeight="1" x14ac:dyDescent="0.25">
      <c r="A108" s="75" t="s">
        <v>82</v>
      </c>
      <c r="B108" s="99"/>
      <c r="C108" s="99"/>
      <c r="E108" s="274" t="s">
        <v>594</v>
      </c>
      <c r="F108" s="274"/>
      <c r="G108" s="274"/>
      <c r="H108" s="274"/>
      <c r="J108" s="34"/>
      <c r="K108" s="34"/>
      <c r="L108" s="34"/>
      <c r="M108" s="34"/>
      <c r="N108" s="34">
        <f t="shared" si="3"/>
        <v>0</v>
      </c>
      <c r="O108" s="34"/>
      <c r="P108" s="34"/>
      <c r="Q108" s="34"/>
      <c r="R108" s="34"/>
    </row>
    <row r="109" spans="1:18" s="7" customFormat="1" ht="12.75" hidden="1" customHeight="1" x14ac:dyDescent="0.25">
      <c r="A109" s="75" t="s">
        <v>84</v>
      </c>
      <c r="B109" s="99"/>
      <c r="C109" s="99"/>
      <c r="E109" s="274" t="s">
        <v>595</v>
      </c>
      <c r="F109" s="274"/>
      <c r="G109" s="274"/>
      <c r="H109" s="274"/>
      <c r="J109" s="34"/>
      <c r="K109" s="34"/>
      <c r="L109" s="34"/>
      <c r="M109" s="34"/>
      <c r="N109" s="34">
        <f t="shared" si="3"/>
        <v>0</v>
      </c>
      <c r="O109" s="34"/>
      <c r="P109" s="34"/>
      <c r="Q109" s="34"/>
      <c r="R109" s="34"/>
    </row>
    <row r="110" spans="1:18" s="7" customFormat="1" ht="12.75" hidden="1" customHeight="1" x14ac:dyDescent="0.25">
      <c r="A110" s="75" t="s">
        <v>85</v>
      </c>
      <c r="B110" s="99"/>
      <c r="C110" s="99"/>
      <c r="E110" s="274" t="s">
        <v>596</v>
      </c>
      <c r="F110" s="274"/>
      <c r="G110" s="274"/>
      <c r="H110" s="274"/>
      <c r="J110" s="34"/>
      <c r="K110" s="34"/>
      <c r="L110" s="34"/>
      <c r="M110" s="34"/>
      <c r="N110" s="34">
        <f t="shared" si="3"/>
        <v>0</v>
      </c>
      <c r="O110" s="34"/>
      <c r="P110" s="34"/>
      <c r="Q110" s="34"/>
      <c r="R110" s="34"/>
    </row>
    <row r="111" spans="1:18" s="7" customFormat="1" ht="12.75" hidden="1" customHeight="1" x14ac:dyDescent="0.25">
      <c r="A111" s="75" t="s">
        <v>171</v>
      </c>
      <c r="B111" s="99"/>
      <c r="C111" s="99"/>
      <c r="E111" s="274" t="s">
        <v>597</v>
      </c>
      <c r="F111" s="274"/>
      <c r="G111" s="274"/>
      <c r="H111" s="274"/>
      <c r="J111" s="34"/>
      <c r="K111" s="34"/>
      <c r="L111" s="34"/>
      <c r="M111" s="34"/>
      <c r="N111" s="34">
        <f t="shared" si="3"/>
        <v>0</v>
      </c>
      <c r="O111" s="34"/>
      <c r="P111" s="34"/>
      <c r="Q111" s="34"/>
      <c r="R111" s="34"/>
    </row>
    <row r="112" spans="1:18" s="7" customFormat="1" ht="12.75" hidden="1" customHeight="1" x14ac:dyDescent="0.25">
      <c r="A112" s="75" t="s">
        <v>172</v>
      </c>
      <c r="B112" s="99"/>
      <c r="C112" s="99"/>
      <c r="E112" s="274" t="s">
        <v>598</v>
      </c>
      <c r="F112" s="274"/>
      <c r="G112" s="274"/>
      <c r="H112" s="274"/>
      <c r="J112" s="34"/>
      <c r="K112" s="34"/>
      <c r="L112" s="34"/>
      <c r="M112" s="34"/>
      <c r="N112" s="34">
        <f t="shared" si="3"/>
        <v>0</v>
      </c>
      <c r="O112" s="34"/>
      <c r="P112" s="34"/>
      <c r="Q112" s="34"/>
      <c r="R112" s="34"/>
    </row>
    <row r="113" spans="1:18" s="7" customFormat="1" ht="12.75" hidden="1" customHeight="1" x14ac:dyDescent="0.25">
      <c r="A113" s="75" t="s">
        <v>86</v>
      </c>
      <c r="B113" s="99"/>
      <c r="C113" s="99"/>
      <c r="E113" s="274" t="s">
        <v>599</v>
      </c>
      <c r="F113" s="274"/>
      <c r="G113" s="274"/>
      <c r="H113" s="274"/>
      <c r="J113" s="34"/>
      <c r="K113" s="34"/>
      <c r="L113" s="34"/>
      <c r="M113" s="34"/>
      <c r="N113" s="34">
        <f t="shared" si="3"/>
        <v>0</v>
      </c>
      <c r="O113" s="34"/>
      <c r="P113" s="34"/>
      <c r="Q113" s="34"/>
      <c r="R113" s="34"/>
    </row>
    <row r="114" spans="1:18" s="7" customFormat="1" ht="18" customHeight="1" x14ac:dyDescent="0.25">
      <c r="A114" s="31" t="s">
        <v>246</v>
      </c>
      <c r="B114" s="99"/>
      <c r="C114" s="99"/>
      <c r="E114" s="274" t="s">
        <v>372</v>
      </c>
      <c r="F114" s="274"/>
      <c r="G114" s="274"/>
      <c r="H114" s="274"/>
      <c r="J114" s="34">
        <v>462</v>
      </c>
      <c r="K114" s="34"/>
      <c r="L114" s="34"/>
      <c r="M114" s="34"/>
      <c r="N114" s="34">
        <f t="shared" si="3"/>
        <v>80000</v>
      </c>
      <c r="O114" s="34"/>
      <c r="P114" s="34">
        <v>80000</v>
      </c>
      <c r="Q114" s="34"/>
      <c r="R114" s="34">
        <v>80000</v>
      </c>
    </row>
    <row r="115" spans="1:18" s="7" customFormat="1" ht="19" customHeight="1" x14ac:dyDescent="0.3">
      <c r="A115" s="293" t="s">
        <v>190</v>
      </c>
      <c r="B115" s="293"/>
      <c r="C115" s="293"/>
      <c r="J115" s="138">
        <f>SUM(J49:J114)</f>
        <v>42743.51</v>
      </c>
      <c r="K115" s="139"/>
      <c r="L115" s="138">
        <f>SUM(L49:L114)</f>
        <v>0</v>
      </c>
      <c r="M115" s="34"/>
      <c r="N115" s="138">
        <f>SUM(N49:N114)</f>
        <v>282800</v>
      </c>
      <c r="O115" s="34"/>
      <c r="P115" s="138">
        <f>SUM(P49:P114)</f>
        <v>282800</v>
      </c>
      <c r="Q115" s="34"/>
      <c r="R115" s="138">
        <f>SUM(R49:R114)</f>
        <v>282800</v>
      </c>
    </row>
    <row r="116" spans="1:18" s="7" customFormat="1" ht="6" customHeight="1" x14ac:dyDescent="0.3">
      <c r="A116" s="19"/>
      <c r="B116" s="19"/>
      <c r="C116" s="19"/>
      <c r="J116" s="139"/>
      <c r="K116" s="139"/>
      <c r="L116" s="34"/>
      <c r="M116" s="34"/>
      <c r="N116" s="34"/>
      <c r="O116" s="34"/>
      <c r="P116" s="34"/>
      <c r="Q116" s="34"/>
      <c r="R116" s="34"/>
    </row>
    <row r="117" spans="1:18" s="7" customFormat="1" ht="12" hidden="1" customHeight="1" x14ac:dyDescent="0.25">
      <c r="A117" s="63" t="s">
        <v>188</v>
      </c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s="7" customFormat="1" ht="12" hidden="1" customHeight="1" x14ac:dyDescent="0.25">
      <c r="A118" s="75" t="s">
        <v>108</v>
      </c>
      <c r="E118" s="100">
        <v>5</v>
      </c>
      <c r="F118" s="101" t="s">
        <v>28</v>
      </c>
      <c r="G118" s="100" t="s">
        <v>7</v>
      </c>
      <c r="H118" s="100" t="s">
        <v>17</v>
      </c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s="7" customFormat="1" ht="12" hidden="1" customHeight="1" x14ac:dyDescent="0.25">
      <c r="A119" s="75" t="s">
        <v>179</v>
      </c>
      <c r="E119" s="100">
        <v>5</v>
      </c>
      <c r="F119" s="101" t="s">
        <v>28</v>
      </c>
      <c r="G119" s="100" t="s">
        <v>7</v>
      </c>
      <c r="H119" s="100" t="s">
        <v>63</v>
      </c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s="7" customFormat="1" ht="12" hidden="1" customHeight="1" x14ac:dyDescent="0.25">
      <c r="A120" s="75" t="s">
        <v>180</v>
      </c>
      <c r="E120" s="100">
        <v>5</v>
      </c>
      <c r="F120" s="101" t="s">
        <v>28</v>
      </c>
      <c r="G120" s="100" t="s">
        <v>7</v>
      </c>
      <c r="H120" s="102" t="s">
        <v>48</v>
      </c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s="7" customFormat="1" ht="12" hidden="1" customHeight="1" x14ac:dyDescent="0.25">
      <c r="A121" s="75" t="s">
        <v>180</v>
      </c>
      <c r="E121" s="100">
        <v>5</v>
      </c>
      <c r="F121" s="101" t="s">
        <v>28</v>
      </c>
      <c r="G121" s="100" t="s">
        <v>7</v>
      </c>
      <c r="H121" s="102" t="s">
        <v>48</v>
      </c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s="7" customFormat="1" ht="12" hidden="1" customHeight="1" x14ac:dyDescent="0.25">
      <c r="A122" s="75" t="s">
        <v>181</v>
      </c>
      <c r="E122" s="100">
        <v>5</v>
      </c>
      <c r="F122" s="101" t="s">
        <v>28</v>
      </c>
      <c r="G122" s="100" t="s">
        <v>7</v>
      </c>
      <c r="H122" s="100" t="s">
        <v>10</v>
      </c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s="7" customFormat="1" ht="12" hidden="1" customHeight="1" x14ac:dyDescent="0.25">
      <c r="A123" s="75" t="s">
        <v>180</v>
      </c>
      <c r="E123" s="100">
        <v>5</v>
      </c>
      <c r="F123" s="101" t="s">
        <v>28</v>
      </c>
      <c r="G123" s="100" t="s">
        <v>7</v>
      </c>
      <c r="H123" s="102" t="s">
        <v>48</v>
      </c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s="7" customFormat="1" ht="12" hidden="1" customHeight="1" x14ac:dyDescent="0.25">
      <c r="A124" s="75" t="s">
        <v>182</v>
      </c>
      <c r="E124" s="100">
        <v>5</v>
      </c>
      <c r="F124" s="101" t="s">
        <v>28</v>
      </c>
      <c r="G124" s="100" t="s">
        <v>7</v>
      </c>
      <c r="H124" s="100" t="s">
        <v>8</v>
      </c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s="7" customFormat="1" ht="12" hidden="1" customHeight="1" x14ac:dyDescent="0.25">
      <c r="A125" s="75" t="s">
        <v>183</v>
      </c>
      <c r="E125" s="100">
        <v>5</v>
      </c>
      <c r="F125" s="101" t="s">
        <v>28</v>
      </c>
      <c r="G125" s="100" t="s">
        <v>7</v>
      </c>
      <c r="H125" s="100" t="s">
        <v>15</v>
      </c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s="7" customFormat="1" ht="19" hidden="1" customHeight="1" x14ac:dyDescent="0.3">
      <c r="A126" s="58" t="s">
        <v>184</v>
      </c>
      <c r="J126" s="147">
        <f>SUM(J118:J125)</f>
        <v>0</v>
      </c>
      <c r="K126" s="148"/>
      <c r="L126" s="147">
        <f>SUM(L118:L125)</f>
        <v>0</v>
      </c>
      <c r="M126" s="148"/>
      <c r="N126" s="147">
        <f>SUM(N118:N125)</f>
        <v>0</v>
      </c>
      <c r="O126" s="148"/>
      <c r="P126" s="147">
        <f>SUM(P118:P125)</f>
        <v>0</v>
      </c>
      <c r="Q126" s="148"/>
      <c r="R126" s="147">
        <f>SUM(R118:R125)</f>
        <v>0</v>
      </c>
    </row>
    <row r="127" spans="1:18" s="7" customFormat="1" ht="6" hidden="1" customHeight="1" x14ac:dyDescent="0.25"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 s="7" customFormat="1" ht="12.75" hidden="1" customHeight="1" x14ac:dyDescent="0.3">
      <c r="A128" s="62" t="s">
        <v>189</v>
      </c>
      <c r="B128" s="11"/>
      <c r="C128" s="11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s="7" customFormat="1" ht="6" hidden="1" customHeight="1" x14ac:dyDescent="0.3">
      <c r="A129" s="62"/>
      <c r="B129" s="11"/>
      <c r="C129" s="11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s="7" customFormat="1" ht="12.75" hidden="1" customHeight="1" x14ac:dyDescent="0.3">
      <c r="A130" s="155" t="s">
        <v>95</v>
      </c>
      <c r="B130" s="11"/>
      <c r="C130" s="11"/>
      <c r="E130" s="100">
        <v>1</v>
      </c>
      <c r="F130" s="101" t="s">
        <v>92</v>
      </c>
      <c r="G130" s="102" t="s">
        <v>53</v>
      </c>
      <c r="H130" s="100" t="s">
        <v>10</v>
      </c>
      <c r="J130" s="34">
        <v>0</v>
      </c>
      <c r="K130" s="34"/>
      <c r="L130" s="34"/>
      <c r="M130" s="34"/>
      <c r="N130" s="34"/>
      <c r="O130" s="34"/>
      <c r="P130" s="34"/>
      <c r="Q130" s="34"/>
      <c r="R130" s="34"/>
    </row>
    <row r="131" spans="1:18" s="7" customFormat="1" ht="12.75" hidden="1" customHeight="1" x14ac:dyDescent="0.3">
      <c r="A131" s="11" t="s">
        <v>88</v>
      </c>
      <c r="B131" s="22"/>
      <c r="C131" s="22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 s="7" customFormat="1" ht="12.75" hidden="1" customHeight="1" x14ac:dyDescent="0.25">
      <c r="A132" s="64" t="s">
        <v>89</v>
      </c>
      <c r="B132" s="9"/>
      <c r="C132" s="9"/>
      <c r="E132" s="100">
        <v>1</v>
      </c>
      <c r="F132" s="101" t="s">
        <v>12</v>
      </c>
      <c r="G132" s="100" t="s">
        <v>53</v>
      </c>
      <c r="H132" s="102" t="s">
        <v>10</v>
      </c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18" s="7" customFormat="1" ht="12.75" hidden="1" customHeight="1" x14ac:dyDescent="0.25">
      <c r="A133" s="75" t="s">
        <v>91</v>
      </c>
      <c r="B133" s="99"/>
      <c r="C133" s="99"/>
      <c r="E133" s="100">
        <v>1</v>
      </c>
      <c r="F133" s="101" t="s">
        <v>92</v>
      </c>
      <c r="G133" s="100" t="s">
        <v>7</v>
      </c>
      <c r="H133" s="100" t="s">
        <v>8</v>
      </c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8" s="7" customFormat="1" ht="12.75" hidden="1" customHeight="1" x14ac:dyDescent="0.25">
      <c r="A134" s="75" t="s">
        <v>93</v>
      </c>
      <c r="B134" s="99"/>
      <c r="C134" s="99"/>
      <c r="E134" s="100">
        <v>1</v>
      </c>
      <c r="F134" s="101" t="s">
        <v>92</v>
      </c>
      <c r="G134" s="100" t="s">
        <v>33</v>
      </c>
      <c r="H134" s="100" t="s">
        <v>8</v>
      </c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1:18" s="7" customFormat="1" ht="12.75" hidden="1" customHeight="1" x14ac:dyDescent="0.25">
      <c r="A135" s="75" t="s">
        <v>94</v>
      </c>
      <c r="B135" s="104"/>
      <c r="C135" s="104"/>
      <c r="E135" s="100">
        <v>1</v>
      </c>
      <c r="F135" s="101" t="s">
        <v>92</v>
      </c>
      <c r="G135" s="100" t="s">
        <v>33</v>
      </c>
      <c r="H135" s="100" t="s">
        <v>48</v>
      </c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1:18" s="7" customFormat="1" ht="12.75" hidden="1" customHeight="1" x14ac:dyDescent="0.25">
      <c r="A136" s="75" t="s">
        <v>95</v>
      </c>
      <c r="B136" s="104"/>
      <c r="C136" s="104"/>
      <c r="D136" s="101"/>
      <c r="E136" s="100">
        <v>1</v>
      </c>
      <c r="F136" s="101" t="s">
        <v>92</v>
      </c>
      <c r="G136" s="100" t="s">
        <v>53</v>
      </c>
      <c r="H136" s="100" t="s">
        <v>10</v>
      </c>
      <c r="J136" s="34"/>
      <c r="K136" s="34"/>
      <c r="L136" s="34"/>
      <c r="M136" s="34"/>
      <c r="N136" s="34">
        <f t="shared" ref="N136" si="4">P136-L136</f>
        <v>0</v>
      </c>
      <c r="O136" s="34"/>
      <c r="P136" s="34"/>
      <c r="Q136" s="34"/>
      <c r="R136" s="34"/>
    </row>
    <row r="137" spans="1:18" s="7" customFormat="1" ht="12.75" hidden="1" customHeight="1" x14ac:dyDescent="0.25">
      <c r="A137" s="75" t="s">
        <v>96</v>
      </c>
      <c r="B137" s="99"/>
      <c r="C137" s="99"/>
      <c r="E137" s="100">
        <v>1</v>
      </c>
      <c r="F137" s="101" t="s">
        <v>92</v>
      </c>
      <c r="G137" s="100" t="s">
        <v>92</v>
      </c>
      <c r="H137" s="100" t="s">
        <v>8</v>
      </c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1:18" s="7" customFormat="1" ht="12.75" hidden="1" customHeight="1" x14ac:dyDescent="0.25">
      <c r="A138" s="75" t="s">
        <v>97</v>
      </c>
      <c r="B138" s="104"/>
      <c r="C138" s="104"/>
      <c r="E138" s="274" t="s">
        <v>374</v>
      </c>
      <c r="F138" s="274"/>
      <c r="G138" s="274"/>
      <c r="H138" s="27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18" s="7" customFormat="1" ht="12.75" hidden="1" customHeight="1" x14ac:dyDescent="0.25">
      <c r="A139" s="75" t="s">
        <v>98</v>
      </c>
      <c r="B139" s="104"/>
      <c r="C139" s="104"/>
      <c r="D139" s="101"/>
      <c r="E139" s="100">
        <v>1</v>
      </c>
      <c r="F139" s="101" t="s">
        <v>92</v>
      </c>
      <c r="G139" s="100" t="s">
        <v>92</v>
      </c>
      <c r="H139" s="100" t="s">
        <v>10</v>
      </c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1:18" s="7" customFormat="1" ht="12.75" hidden="1" customHeight="1" x14ac:dyDescent="0.25">
      <c r="A140" s="75" t="s">
        <v>99</v>
      </c>
      <c r="B140" s="99"/>
      <c r="C140" s="99"/>
      <c r="E140" s="100">
        <v>1</v>
      </c>
      <c r="F140" s="101" t="s">
        <v>92</v>
      </c>
      <c r="G140" s="100" t="s">
        <v>53</v>
      </c>
      <c r="H140" s="100" t="s">
        <v>19</v>
      </c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1:18" s="7" customFormat="1" ht="12.75" hidden="1" customHeight="1" x14ac:dyDescent="0.25">
      <c r="A141" s="75" t="s">
        <v>174</v>
      </c>
      <c r="B141" s="99"/>
      <c r="C141" s="99"/>
      <c r="E141" s="100">
        <v>1</v>
      </c>
      <c r="F141" s="101" t="s">
        <v>92</v>
      </c>
      <c r="G141" s="100" t="s">
        <v>53</v>
      </c>
      <c r="H141" s="100" t="s">
        <v>81</v>
      </c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1:18" s="7" customFormat="1" ht="12.75" hidden="1" customHeight="1" x14ac:dyDescent="0.25">
      <c r="A142" s="75" t="s">
        <v>175</v>
      </c>
      <c r="B142" s="99"/>
      <c r="C142" s="99"/>
      <c r="E142" s="100">
        <v>1</v>
      </c>
      <c r="F142" s="101" t="s">
        <v>92</v>
      </c>
      <c r="G142" s="100" t="s">
        <v>53</v>
      </c>
      <c r="H142" s="100" t="s">
        <v>44</v>
      </c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1:18" s="7" customFormat="1" ht="12.75" hidden="1" customHeight="1" x14ac:dyDescent="0.25">
      <c r="A143" s="75" t="s">
        <v>176</v>
      </c>
      <c r="B143" s="99"/>
      <c r="C143" s="99"/>
      <c r="E143" s="100">
        <v>1</v>
      </c>
      <c r="F143" s="101" t="s">
        <v>92</v>
      </c>
      <c r="G143" s="100" t="s">
        <v>53</v>
      </c>
      <c r="H143" s="100" t="s">
        <v>145</v>
      </c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1:18" s="7" customFormat="1" ht="12.75" hidden="1" customHeight="1" x14ac:dyDescent="0.25">
      <c r="A144" s="75" t="s">
        <v>100</v>
      </c>
      <c r="B144" s="99"/>
      <c r="C144" s="99"/>
      <c r="E144" s="100">
        <v>1</v>
      </c>
      <c r="F144" s="101" t="s">
        <v>92</v>
      </c>
      <c r="G144" s="100" t="s">
        <v>53</v>
      </c>
      <c r="H144" s="100" t="s">
        <v>101</v>
      </c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1:21" s="7" customFormat="1" ht="12.75" hidden="1" customHeight="1" x14ac:dyDescent="0.25">
      <c r="A145" s="75" t="s">
        <v>102</v>
      </c>
      <c r="B145" s="99"/>
      <c r="C145" s="99"/>
      <c r="E145" s="100">
        <v>1</v>
      </c>
      <c r="F145" s="101" t="s">
        <v>92</v>
      </c>
      <c r="G145" s="100" t="s">
        <v>53</v>
      </c>
      <c r="H145" s="100" t="s">
        <v>24</v>
      </c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21" s="7" customFormat="1" ht="12.75" hidden="1" customHeight="1" x14ac:dyDescent="0.25">
      <c r="A146" s="75" t="s">
        <v>103</v>
      </c>
      <c r="B146" s="99"/>
      <c r="C146" s="99"/>
      <c r="E146" s="100">
        <v>1</v>
      </c>
      <c r="F146" s="101" t="s">
        <v>92</v>
      </c>
      <c r="G146" s="100" t="s">
        <v>53</v>
      </c>
      <c r="H146" s="100" t="s">
        <v>27</v>
      </c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21" s="7" customFormat="1" ht="12.75" hidden="1" customHeight="1" x14ac:dyDescent="0.25">
      <c r="A147" s="75" t="s">
        <v>104</v>
      </c>
      <c r="B147" s="99"/>
      <c r="C147" s="99"/>
      <c r="D147" s="101"/>
      <c r="E147" s="100">
        <v>1</v>
      </c>
      <c r="F147" s="101" t="s">
        <v>92</v>
      </c>
      <c r="G147" s="100" t="s">
        <v>53</v>
      </c>
      <c r="H147" s="102" t="s">
        <v>48</v>
      </c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21" s="7" customFormat="1" ht="12.75" hidden="1" customHeight="1" x14ac:dyDescent="0.25">
      <c r="A148" s="75" t="s">
        <v>105</v>
      </c>
      <c r="B148" s="99"/>
      <c r="C148" s="99"/>
      <c r="D148" s="101"/>
      <c r="E148" s="100">
        <v>1</v>
      </c>
      <c r="F148" s="101" t="s">
        <v>92</v>
      </c>
      <c r="G148" s="100" t="s">
        <v>66</v>
      </c>
      <c r="H148" s="100" t="s">
        <v>8</v>
      </c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21" s="7" customFormat="1" ht="12.75" hidden="1" customHeight="1" x14ac:dyDescent="0.25">
      <c r="A149" s="75" t="s">
        <v>106</v>
      </c>
      <c r="B149" s="99"/>
      <c r="C149" s="99"/>
      <c r="D149" s="101"/>
      <c r="E149" s="100">
        <v>1</v>
      </c>
      <c r="F149" s="101" t="s">
        <v>92</v>
      </c>
      <c r="G149" s="100" t="s">
        <v>58</v>
      </c>
      <c r="H149" s="102" t="s">
        <v>48</v>
      </c>
      <c r="J149" s="34"/>
      <c r="K149" s="34"/>
      <c r="L149" s="34"/>
      <c r="M149" s="34"/>
      <c r="N149" s="34">
        <f>P149-L149</f>
        <v>0</v>
      </c>
      <c r="O149" s="34"/>
      <c r="P149" s="34"/>
      <c r="Q149" s="34"/>
      <c r="R149" s="34"/>
    </row>
    <row r="150" spans="1:21" s="7" customFormat="1" ht="12.75" hidden="1" customHeight="1" x14ac:dyDescent="0.25">
      <c r="A150" s="75" t="s">
        <v>177</v>
      </c>
      <c r="B150" s="99"/>
      <c r="C150" s="99"/>
      <c r="D150" s="101"/>
      <c r="E150" s="100">
        <v>1</v>
      </c>
      <c r="F150" s="101" t="s">
        <v>92</v>
      </c>
      <c r="G150" s="100" t="s">
        <v>28</v>
      </c>
      <c r="H150" s="100" t="s">
        <v>8</v>
      </c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1:21" s="7" customFormat="1" ht="12.75" hidden="1" customHeight="1" x14ac:dyDescent="0.25">
      <c r="A151" s="75" t="s">
        <v>178</v>
      </c>
      <c r="B151" s="99"/>
      <c r="C151" s="99"/>
      <c r="D151" s="101"/>
      <c r="E151" s="100">
        <v>1</v>
      </c>
      <c r="F151" s="101" t="s">
        <v>92</v>
      </c>
      <c r="G151" s="100" t="s">
        <v>28</v>
      </c>
      <c r="H151" s="100" t="s">
        <v>44</v>
      </c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1:21" s="25" customFormat="1" ht="19" hidden="1" customHeight="1" x14ac:dyDescent="0.3">
      <c r="A152" s="58" t="s">
        <v>107</v>
      </c>
      <c r="B152" s="24"/>
      <c r="C152" s="24"/>
      <c r="J152" s="20">
        <f>SUM(J133:J151)</f>
        <v>0</v>
      </c>
      <c r="K152" s="21"/>
      <c r="L152" s="20">
        <f>SUM(L133:L147)</f>
        <v>0</v>
      </c>
      <c r="M152" s="148"/>
      <c r="N152" s="20">
        <f>SUM(N133:N151)</f>
        <v>0</v>
      </c>
      <c r="O152" s="148"/>
      <c r="P152" s="20">
        <f>SUM(P133:P151)</f>
        <v>0</v>
      </c>
      <c r="Q152" s="148"/>
      <c r="R152" s="20">
        <f>SUM(R133:R151)</f>
        <v>0</v>
      </c>
    </row>
    <row r="153" spans="1:21" s="7" customFormat="1" ht="6" hidden="1" customHeight="1" x14ac:dyDescent="0.25"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1:21" s="7" customFormat="1" ht="20.149999999999999" customHeight="1" thickBot="1" x14ac:dyDescent="0.35">
      <c r="A154" s="11" t="s">
        <v>109</v>
      </c>
      <c r="B154" s="26"/>
      <c r="C154" s="26"/>
      <c r="J154" s="27">
        <f>J45+J115+J126+J152</f>
        <v>14907800.310000001</v>
      </c>
      <c r="K154" s="21"/>
      <c r="L154" s="27">
        <f>L45+L115+L126+L152</f>
        <v>6045390.96</v>
      </c>
      <c r="M154" s="34"/>
      <c r="N154" s="27">
        <f>N45+N115+N126+N152</f>
        <v>13228616.459999999</v>
      </c>
      <c r="O154" s="34"/>
      <c r="P154" s="27">
        <f>P45+P115+P126+P152</f>
        <v>19274007.419999998</v>
      </c>
      <c r="Q154" s="34"/>
      <c r="R154" s="27">
        <f>R45+R115+R126+R152</f>
        <v>20351798.200000003</v>
      </c>
      <c r="U154" s="7">
        <f>N154-44700</f>
        <v>13183916.459999999</v>
      </c>
    </row>
    <row r="155" spans="1:21" s="7" customFormat="1" ht="13" thickTop="1" x14ac:dyDescent="0.25">
      <c r="A155" s="29"/>
      <c r="B155" s="29"/>
      <c r="C155" s="29"/>
      <c r="D155" s="32"/>
      <c r="E155" s="29"/>
      <c r="F155" s="29"/>
      <c r="H155" s="33"/>
      <c r="I155" s="33"/>
      <c r="J155" s="33"/>
      <c r="K155" s="33"/>
      <c r="L155" s="33"/>
      <c r="M155" s="33"/>
    </row>
    <row r="156" spans="1:21" x14ac:dyDescent="0.25">
      <c r="A156" s="289" t="s">
        <v>132</v>
      </c>
      <c r="B156" s="289"/>
      <c r="C156" s="289"/>
      <c r="D156" s="31"/>
      <c r="E156" s="30"/>
      <c r="G156" s="29"/>
      <c r="I156" s="29"/>
      <c r="J156" s="289" t="s">
        <v>262</v>
      </c>
      <c r="K156" s="289"/>
      <c r="L156" s="289"/>
      <c r="M156" s="42"/>
      <c r="N156" s="44"/>
      <c r="O156" s="44"/>
      <c r="P156" s="276" t="s">
        <v>134</v>
      </c>
      <c r="Q156" s="276"/>
      <c r="R156" s="276"/>
    </row>
    <row r="157" spans="1:21" x14ac:dyDescent="0.25">
      <c r="A157" s="45"/>
      <c r="D157" s="31"/>
      <c r="E157" s="46"/>
      <c r="G157" s="29"/>
      <c r="I157" s="29"/>
      <c r="J157" s="144"/>
      <c r="M157" s="28"/>
      <c r="N157" s="34"/>
      <c r="O157" s="34"/>
      <c r="P157" s="46"/>
    </row>
    <row r="158" spans="1:21" x14ac:dyDescent="0.25">
      <c r="A158" s="45"/>
      <c r="D158" s="31"/>
      <c r="E158" s="46"/>
      <c r="G158" s="29"/>
      <c r="I158" s="29"/>
      <c r="J158" s="144"/>
      <c r="M158" s="82"/>
      <c r="N158" s="34"/>
      <c r="O158" s="34"/>
      <c r="P158" s="46"/>
    </row>
    <row r="159" spans="1:21" x14ac:dyDescent="0.25">
      <c r="A159" s="47"/>
      <c r="D159" s="29"/>
      <c r="E159" s="48"/>
      <c r="G159" s="29"/>
      <c r="I159" s="29"/>
      <c r="J159" s="29"/>
      <c r="M159" s="29"/>
      <c r="P159" s="48"/>
    </row>
    <row r="160" spans="1:21" ht="13" x14ac:dyDescent="0.3">
      <c r="A160" s="292" t="s">
        <v>857</v>
      </c>
      <c r="B160" s="292"/>
      <c r="C160" s="292"/>
      <c r="D160" s="50"/>
      <c r="E160" s="51"/>
      <c r="G160" s="29"/>
      <c r="I160" s="29"/>
      <c r="J160" s="292" t="s">
        <v>274</v>
      </c>
      <c r="K160" s="292"/>
      <c r="L160" s="292"/>
      <c r="M160" s="52"/>
      <c r="N160" s="54"/>
      <c r="O160" s="54"/>
      <c r="P160" s="277" t="s">
        <v>136</v>
      </c>
      <c r="Q160" s="277"/>
      <c r="R160" s="277"/>
    </row>
    <row r="161" spans="1:18" x14ac:dyDescent="0.25">
      <c r="A161" s="289" t="s">
        <v>275</v>
      </c>
      <c r="B161" s="289"/>
      <c r="C161" s="289"/>
      <c r="D161" s="29"/>
      <c r="E161" s="30"/>
      <c r="G161" s="29"/>
      <c r="I161" s="29"/>
      <c r="J161" s="289" t="s">
        <v>255</v>
      </c>
      <c r="K161" s="289"/>
      <c r="L161" s="289"/>
      <c r="M161" s="31"/>
      <c r="N161" s="33"/>
      <c r="O161" s="33"/>
      <c r="P161" s="278" t="s">
        <v>138</v>
      </c>
      <c r="Q161" s="278"/>
      <c r="R161" s="278"/>
    </row>
  </sheetData>
  <customSheetViews>
    <customSheetView guid="{DE3A1FFE-44A0-41BD-98AB-2A2226968564}" showPageBreaks="1" printArea="1" hiddenRows="1" view="pageBreakPreview">
      <pane xSplit="1" ySplit="14" topLeftCell="C57" activePane="bottomRight" state="frozen"/>
      <selection pane="bottomRight" activeCell="R152" sqref="R152"/>
      <rowBreaks count="1" manualBreakCount="1"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C126" activePane="bottomRight" state="frozen"/>
      <selection pane="bottomRight" activeCell="R47" sqref="R47"/>
      <rowBreaks count="1" manualBreakCount="1">
        <brk id="114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5" activePane="bottomRight" state="frozen"/>
      <selection pane="bottomRight" activeCell="R152" sqref="R152"/>
      <rowBreaks count="1" manualBreakCount="1"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C113" activePane="bottomRight" state="frozen"/>
      <selection pane="bottomRight" activeCell="C126" sqref="C126"/>
      <rowBreaks count="1" manualBreakCount="1"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pane xSplit="1" ySplit="14" topLeftCell="E46" activePane="bottomRight" state="frozen"/>
      <selection pane="bottomRight" activeCell="R152" sqref="R152"/>
      <rowBreaks count="1" manualBreakCount="1"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10">
    <mergeCell ref="E111:H111"/>
    <mergeCell ref="E112:H112"/>
    <mergeCell ref="E113:H113"/>
    <mergeCell ref="E114:H114"/>
    <mergeCell ref="E138:H138"/>
    <mergeCell ref="E106:H106"/>
    <mergeCell ref="E107:H107"/>
    <mergeCell ref="E108:H108"/>
    <mergeCell ref="E109:H109"/>
    <mergeCell ref="E110:H110"/>
    <mergeCell ref="E101:H101"/>
    <mergeCell ref="E102:H102"/>
    <mergeCell ref="E103:H103"/>
    <mergeCell ref="E104:H104"/>
    <mergeCell ref="E105:H105"/>
    <mergeCell ref="E96:H96"/>
    <mergeCell ref="E97:H97"/>
    <mergeCell ref="E98:H98"/>
    <mergeCell ref="E99:H99"/>
    <mergeCell ref="E100:H100"/>
    <mergeCell ref="E91:H91"/>
    <mergeCell ref="E92:H92"/>
    <mergeCell ref="E93:H93"/>
    <mergeCell ref="E94:H94"/>
    <mergeCell ref="E95:H95"/>
    <mergeCell ref="E86:H86"/>
    <mergeCell ref="E87:H87"/>
    <mergeCell ref="E88:H88"/>
    <mergeCell ref="E89:H89"/>
    <mergeCell ref="E90:H90"/>
    <mergeCell ref="E81:H81"/>
    <mergeCell ref="E82:H82"/>
    <mergeCell ref="E83:H83"/>
    <mergeCell ref="E84:H84"/>
    <mergeCell ref="E85:H85"/>
    <mergeCell ref="E76:H76"/>
    <mergeCell ref="E77:H77"/>
    <mergeCell ref="E78:H78"/>
    <mergeCell ref="E79:H79"/>
    <mergeCell ref="E80:H80"/>
    <mergeCell ref="E71:H71"/>
    <mergeCell ref="E72:H72"/>
    <mergeCell ref="E73:H73"/>
    <mergeCell ref="E74:H74"/>
    <mergeCell ref="E75:H75"/>
    <mergeCell ref="E66:H66"/>
    <mergeCell ref="E67:H67"/>
    <mergeCell ref="E68:H68"/>
    <mergeCell ref="E69:H69"/>
    <mergeCell ref="E70:H70"/>
    <mergeCell ref="E62:H62"/>
    <mergeCell ref="E63:H63"/>
    <mergeCell ref="E64:H64"/>
    <mergeCell ref="E65:H65"/>
    <mergeCell ref="E56:H56"/>
    <mergeCell ref="E57:H57"/>
    <mergeCell ref="E58:H58"/>
    <mergeCell ref="E59:H59"/>
    <mergeCell ref="E60:H60"/>
    <mergeCell ref="E53:H53"/>
    <mergeCell ref="E54:H54"/>
    <mergeCell ref="E55:H55"/>
    <mergeCell ref="E41:H41"/>
    <mergeCell ref="E42:H42"/>
    <mergeCell ref="E43:H43"/>
    <mergeCell ref="E49:H49"/>
    <mergeCell ref="E50:H50"/>
    <mergeCell ref="E61:H61"/>
    <mergeCell ref="E39:H39"/>
    <mergeCell ref="E40:H40"/>
    <mergeCell ref="E31:H31"/>
    <mergeCell ref="E32:H32"/>
    <mergeCell ref="E33:H33"/>
    <mergeCell ref="E34:H34"/>
    <mergeCell ref="E35:H35"/>
    <mergeCell ref="E51:H51"/>
    <mergeCell ref="E52:H52"/>
    <mergeCell ref="E26:H26"/>
    <mergeCell ref="E27:H27"/>
    <mergeCell ref="E28:H28"/>
    <mergeCell ref="E29:H29"/>
    <mergeCell ref="E30:H30"/>
    <mergeCell ref="A15:C15"/>
    <mergeCell ref="E15:H15"/>
    <mergeCell ref="A115:C115"/>
    <mergeCell ref="A3:S3"/>
    <mergeCell ref="A4:S4"/>
    <mergeCell ref="L11:P11"/>
    <mergeCell ref="A13:C13"/>
    <mergeCell ref="E13:H13"/>
    <mergeCell ref="P12:P14"/>
    <mergeCell ref="E19:H19"/>
    <mergeCell ref="E20:H20"/>
    <mergeCell ref="E21:H21"/>
    <mergeCell ref="E22:H22"/>
    <mergeCell ref="E23:H23"/>
    <mergeCell ref="E24:H24"/>
    <mergeCell ref="E25:H25"/>
    <mergeCell ref="E36:H36"/>
    <mergeCell ref="E37:H37"/>
    <mergeCell ref="E38:H38"/>
    <mergeCell ref="P156:R156"/>
    <mergeCell ref="P160:R160"/>
    <mergeCell ref="P161:R161"/>
    <mergeCell ref="A156:C156"/>
    <mergeCell ref="A160:C160"/>
    <mergeCell ref="A161:C161"/>
    <mergeCell ref="J156:L156"/>
    <mergeCell ref="J160:L160"/>
    <mergeCell ref="J161:L161"/>
  </mergeCells>
  <phoneticPr fontId="15" type="noConversion"/>
  <printOptions horizontalCentered="1"/>
  <pageMargins left="0.75" right="0.5" top="1" bottom="1" header="0.75" footer="0.5"/>
  <pageSetup paperSize="5" scale="90" orientation="landscape" horizontalDpi="4294967294" verticalDpi="300" r:id="rId6"/>
  <headerFooter alignWithMargins="0">
    <oddHeader xml:space="preserve">&amp;R&amp;"Arial,Bold"&amp;10         </oddHeader>
    <oddFooter>&amp;C&amp;"Arial Narrow,Regular"&amp;9Page &amp;P of &amp;N</oddFooter>
  </headerFooter>
  <rowBreaks count="1" manualBreakCount="1">
    <brk id="46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U157"/>
  <sheetViews>
    <sheetView view="pageBreakPreview" zoomScaleNormal="85" zoomScaleSheetLayoutView="100" workbookViewId="0">
      <pane xSplit="1" ySplit="16" topLeftCell="B17" activePane="bottomRight" state="frozen"/>
      <selection pane="topRight" activeCell="B1" sqref="B1"/>
      <selection pane="bottomLeft" activeCell="A15" sqref="A15"/>
      <selection pane="bottomRight" activeCell="C148" sqref="C147:C148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20" width="8.84375" style="1"/>
    <col min="21" max="21" width="13.23046875" style="1" customWidth="1"/>
    <col min="22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202</v>
      </c>
      <c r="H6" s="3"/>
      <c r="I6" s="3"/>
      <c r="R6" s="70">
        <v>1061</v>
      </c>
    </row>
    <row r="7" spans="1:19" ht="15" customHeight="1" x14ac:dyDescent="0.3">
      <c r="A7" s="5" t="s">
        <v>118</v>
      </c>
      <c r="B7" s="2" t="s">
        <v>112</v>
      </c>
      <c r="C7" s="5" t="s">
        <v>114</v>
      </c>
    </row>
    <row r="8" spans="1:19" ht="15" customHeight="1" x14ac:dyDescent="0.3">
      <c r="A8" s="5" t="s">
        <v>119</v>
      </c>
      <c r="B8" s="2" t="s">
        <v>112</v>
      </c>
      <c r="C8" s="5" t="s">
        <v>300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60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7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39"/>
      <c r="L13" s="39" t="s">
        <v>319</v>
      </c>
      <c r="M13" s="39"/>
      <c r="N13" s="39" t="s">
        <v>319</v>
      </c>
      <c r="O13" s="39"/>
      <c r="P13" s="287"/>
      <c r="Q13" s="40"/>
      <c r="R13" s="39">
        <v>2022</v>
      </c>
    </row>
    <row r="14" spans="1:19" ht="15" customHeight="1" x14ac:dyDescent="0.25">
      <c r="A14" s="74"/>
      <c r="B14" s="74"/>
      <c r="C14" s="74"/>
      <c r="D14" s="9"/>
      <c r="E14" s="74"/>
      <c r="F14" s="74"/>
      <c r="G14" s="74"/>
      <c r="H14" s="74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87"/>
      <c r="Q14" s="40"/>
      <c r="R14" s="181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18" s="7" customFormat="1" ht="18" customHeight="1" x14ac:dyDescent="0.3">
      <c r="A17" s="62" t="s">
        <v>186</v>
      </c>
      <c r="B17" s="12"/>
      <c r="C17" s="12"/>
      <c r="J17" s="13"/>
      <c r="K17" s="13"/>
    </row>
    <row r="18" spans="1:18" s="7" customFormat="1" ht="15" customHeight="1" x14ac:dyDescent="0.25">
      <c r="A18" s="31" t="s">
        <v>6</v>
      </c>
      <c r="B18" s="99"/>
      <c r="C18" s="99"/>
      <c r="D18" s="100"/>
      <c r="E18" s="289" t="s">
        <v>324</v>
      </c>
      <c r="F18" s="289"/>
      <c r="G18" s="289"/>
      <c r="H18" s="289"/>
      <c r="I18" s="100"/>
      <c r="J18" s="13">
        <v>15326943.859999999</v>
      </c>
      <c r="K18" s="13"/>
      <c r="L18" s="34">
        <v>7335358.9199999999</v>
      </c>
      <c r="M18" s="34"/>
      <c r="N18" s="34">
        <f t="shared" ref="N18:N22" si="0">P18-L18</f>
        <v>11257437.840000002</v>
      </c>
      <c r="O18" s="34"/>
      <c r="P18" s="34">
        <v>18592796.760000002</v>
      </c>
      <c r="Q18" s="34"/>
      <c r="R18" s="34">
        <v>19737726.43</v>
      </c>
    </row>
    <row r="19" spans="1:18" s="7" customFormat="1" ht="12.75" hidden="1" customHeight="1" x14ac:dyDescent="0.25">
      <c r="A19" s="117" t="s">
        <v>9</v>
      </c>
      <c r="B19" s="118"/>
      <c r="C19" s="118"/>
      <c r="E19" s="30">
        <v>5</v>
      </c>
      <c r="F19" s="127" t="s">
        <v>7</v>
      </c>
      <c r="G19" s="30" t="s">
        <v>7</v>
      </c>
      <c r="H19" s="30" t="s">
        <v>10</v>
      </c>
      <c r="J19" s="35"/>
      <c r="K19" s="35"/>
      <c r="L19" s="34"/>
      <c r="M19" s="34"/>
      <c r="N19" s="34">
        <f t="shared" si="0"/>
        <v>0</v>
      </c>
      <c r="O19" s="34"/>
      <c r="P19" s="34"/>
      <c r="Q19" s="34"/>
      <c r="R19" s="34"/>
    </row>
    <row r="20" spans="1:18" s="7" customFormat="1" ht="15" customHeight="1" x14ac:dyDescent="0.25">
      <c r="A20" s="31" t="s">
        <v>11</v>
      </c>
      <c r="B20" s="99"/>
      <c r="C20" s="99"/>
      <c r="D20" s="100"/>
      <c r="E20" s="289" t="s">
        <v>325</v>
      </c>
      <c r="F20" s="289"/>
      <c r="G20" s="289"/>
      <c r="H20" s="289"/>
      <c r="J20" s="13">
        <v>1603029.62</v>
      </c>
      <c r="K20" s="13"/>
      <c r="L20" s="34">
        <v>778494.14</v>
      </c>
      <c r="M20" s="34"/>
      <c r="N20" s="34">
        <f t="shared" si="0"/>
        <v>1101505.8599999999</v>
      </c>
      <c r="O20" s="34"/>
      <c r="P20" s="34">
        <v>1880000</v>
      </c>
      <c r="Q20" s="34"/>
      <c r="R20" s="34">
        <v>1896000</v>
      </c>
    </row>
    <row r="21" spans="1:18" s="7" customFormat="1" ht="15" customHeight="1" x14ac:dyDescent="0.25">
      <c r="A21" s="31" t="s">
        <v>13</v>
      </c>
      <c r="B21" s="99"/>
      <c r="C21" s="99"/>
      <c r="D21" s="100"/>
      <c r="E21" s="289" t="s">
        <v>326</v>
      </c>
      <c r="F21" s="289"/>
      <c r="G21" s="289"/>
      <c r="H21" s="289"/>
      <c r="J21" s="13">
        <v>155750</v>
      </c>
      <c r="K21" s="13"/>
      <c r="L21" s="34">
        <v>62000</v>
      </c>
      <c r="M21" s="34"/>
      <c r="N21" s="34">
        <f t="shared" si="0"/>
        <v>130000</v>
      </c>
      <c r="O21" s="34"/>
      <c r="P21" s="34">
        <v>192000</v>
      </c>
      <c r="Q21" s="34"/>
      <c r="R21" s="34">
        <v>192000</v>
      </c>
    </row>
    <row r="22" spans="1:18" s="7" customFormat="1" ht="15" customHeight="1" x14ac:dyDescent="0.25">
      <c r="A22" s="31" t="s">
        <v>14</v>
      </c>
      <c r="B22" s="99"/>
      <c r="C22" s="99"/>
      <c r="D22" s="100"/>
      <c r="E22" s="289" t="s">
        <v>327</v>
      </c>
      <c r="F22" s="289"/>
      <c r="G22" s="289"/>
      <c r="H22" s="289"/>
      <c r="J22" s="13">
        <v>109000</v>
      </c>
      <c r="K22" s="13"/>
      <c r="L22" s="34">
        <v>45000</v>
      </c>
      <c r="M22" s="34"/>
      <c r="N22" s="34">
        <f t="shared" si="0"/>
        <v>147000</v>
      </c>
      <c r="O22" s="34"/>
      <c r="P22" s="34">
        <v>192000</v>
      </c>
      <c r="Q22" s="34"/>
      <c r="R22" s="34">
        <v>192000</v>
      </c>
    </row>
    <row r="23" spans="1:18" s="7" customFormat="1" ht="15" customHeight="1" x14ac:dyDescent="0.25">
      <c r="A23" s="31" t="s">
        <v>16</v>
      </c>
      <c r="B23" s="99"/>
      <c r="C23" s="99"/>
      <c r="D23" s="100"/>
      <c r="E23" s="289" t="s">
        <v>328</v>
      </c>
      <c r="F23" s="289"/>
      <c r="G23" s="289"/>
      <c r="H23" s="289"/>
      <c r="J23" s="13">
        <v>396000</v>
      </c>
      <c r="K23" s="13"/>
      <c r="L23" s="34">
        <v>378000</v>
      </c>
      <c r="M23" s="34"/>
      <c r="N23" s="34">
        <f>P23-L23</f>
        <v>96000</v>
      </c>
      <c r="O23" s="34"/>
      <c r="P23" s="34">
        <v>474000</v>
      </c>
      <c r="Q23" s="34"/>
      <c r="R23" s="34">
        <v>474000</v>
      </c>
    </row>
    <row r="24" spans="1:18" s="7" customFormat="1" ht="12.75" hidden="1" customHeight="1" x14ac:dyDescent="0.25">
      <c r="A24" s="75" t="s">
        <v>140</v>
      </c>
      <c r="B24" s="99"/>
      <c r="C24" s="99"/>
      <c r="D24" s="100"/>
      <c r="E24" s="289" t="s">
        <v>502</v>
      </c>
      <c r="F24" s="289"/>
      <c r="G24" s="289"/>
      <c r="H24" s="289"/>
      <c r="J24" s="13"/>
      <c r="K24" s="13"/>
      <c r="L24" s="34"/>
      <c r="M24" s="34"/>
      <c r="N24" s="34"/>
      <c r="O24" s="34"/>
      <c r="P24" s="34"/>
      <c r="Q24" s="34"/>
      <c r="R24" s="34"/>
    </row>
    <row r="25" spans="1:18" s="7" customFormat="1" ht="12.75" hidden="1" customHeight="1" x14ac:dyDescent="0.25">
      <c r="A25" s="75" t="s">
        <v>142</v>
      </c>
      <c r="B25" s="99"/>
      <c r="C25" s="99"/>
      <c r="E25" s="289" t="s">
        <v>503</v>
      </c>
      <c r="F25" s="289"/>
      <c r="G25" s="289"/>
      <c r="H25" s="289"/>
      <c r="J25" s="13"/>
      <c r="K25" s="13"/>
      <c r="L25" s="34"/>
      <c r="M25" s="34"/>
      <c r="N25" s="34"/>
      <c r="O25" s="34"/>
      <c r="P25" s="34"/>
      <c r="Q25" s="34"/>
      <c r="R25" s="34"/>
    </row>
    <row r="26" spans="1:18" s="7" customFormat="1" ht="12.75" hidden="1" customHeight="1" x14ac:dyDescent="0.25">
      <c r="A26" s="75" t="s">
        <v>143</v>
      </c>
      <c r="B26" s="99"/>
      <c r="C26" s="99"/>
      <c r="D26" s="100"/>
      <c r="E26" s="289" t="s">
        <v>504</v>
      </c>
      <c r="F26" s="289"/>
      <c r="G26" s="289"/>
      <c r="H26" s="289"/>
      <c r="J26" s="13"/>
      <c r="K26" s="13"/>
      <c r="L26" s="34"/>
      <c r="M26" s="34"/>
      <c r="N26" s="34">
        <f t="shared" ref="N26:N38" si="1">P26-L26</f>
        <v>0</v>
      </c>
      <c r="O26" s="34"/>
      <c r="P26" s="34"/>
      <c r="Q26" s="34"/>
      <c r="R26" s="34"/>
    </row>
    <row r="27" spans="1:18" s="7" customFormat="1" ht="12.75" hidden="1" customHeight="1" x14ac:dyDescent="0.25">
      <c r="A27" s="75" t="s">
        <v>18</v>
      </c>
      <c r="B27" s="99"/>
      <c r="C27" s="99"/>
      <c r="D27" s="100"/>
      <c r="E27" s="289" t="s">
        <v>505</v>
      </c>
      <c r="F27" s="289"/>
      <c r="G27" s="289"/>
      <c r="H27" s="289"/>
      <c r="J27" s="13"/>
      <c r="K27" s="13"/>
      <c r="L27" s="34"/>
      <c r="M27" s="34"/>
      <c r="N27" s="34">
        <f t="shared" si="1"/>
        <v>0</v>
      </c>
      <c r="O27" s="34"/>
      <c r="P27" s="34"/>
      <c r="Q27" s="34"/>
      <c r="R27" s="34"/>
    </row>
    <row r="28" spans="1:18" s="7" customFormat="1" ht="12.75" hidden="1" customHeight="1" x14ac:dyDescent="0.25">
      <c r="A28" s="75" t="s">
        <v>21</v>
      </c>
      <c r="B28" s="99"/>
      <c r="C28" s="99"/>
      <c r="D28" s="100"/>
      <c r="E28" s="289" t="s">
        <v>506</v>
      </c>
      <c r="F28" s="289"/>
      <c r="G28" s="289"/>
      <c r="H28" s="289"/>
      <c r="J28" s="13"/>
      <c r="K28" s="13"/>
      <c r="L28" s="34"/>
      <c r="M28" s="34"/>
      <c r="N28" s="34">
        <f t="shared" si="1"/>
        <v>0</v>
      </c>
      <c r="O28" s="34"/>
      <c r="P28" s="34"/>
      <c r="Q28" s="34"/>
      <c r="R28" s="34"/>
    </row>
    <row r="29" spans="1:18" s="7" customFormat="1" ht="15" customHeight="1" x14ac:dyDescent="0.25">
      <c r="A29" s="31" t="s">
        <v>22</v>
      </c>
      <c r="B29" s="99"/>
      <c r="C29" s="99"/>
      <c r="D29" s="100"/>
      <c r="E29" s="289" t="s">
        <v>330</v>
      </c>
      <c r="F29" s="289"/>
      <c r="G29" s="289"/>
      <c r="H29" s="289"/>
      <c r="J29" s="13">
        <v>497000</v>
      </c>
      <c r="K29" s="13"/>
      <c r="L29" s="34"/>
      <c r="M29" s="34"/>
      <c r="N29" s="34"/>
      <c r="O29" s="34"/>
      <c r="P29" s="34"/>
      <c r="Q29" s="34"/>
      <c r="R29" s="34"/>
    </row>
    <row r="30" spans="1:18" s="7" customFormat="1" ht="12.75" hidden="1" customHeight="1" x14ac:dyDescent="0.25">
      <c r="A30" s="75" t="s">
        <v>144</v>
      </c>
      <c r="B30" s="99"/>
      <c r="C30" s="99"/>
      <c r="D30" s="100"/>
      <c r="E30" s="289" t="s">
        <v>381</v>
      </c>
      <c r="F30" s="289"/>
      <c r="G30" s="289"/>
      <c r="H30" s="289"/>
      <c r="J30" s="34"/>
      <c r="K30" s="34"/>
      <c r="L30" s="34"/>
      <c r="M30" s="34"/>
      <c r="N30" s="34">
        <f t="shared" si="1"/>
        <v>0</v>
      </c>
      <c r="O30" s="34"/>
      <c r="P30" s="34"/>
      <c r="Q30" s="34"/>
      <c r="R30" s="34"/>
    </row>
    <row r="31" spans="1:18" s="7" customFormat="1" ht="12.75" hidden="1" customHeight="1" x14ac:dyDescent="0.25">
      <c r="A31" s="75" t="s">
        <v>23</v>
      </c>
      <c r="B31" s="99"/>
      <c r="C31" s="99"/>
      <c r="D31" s="100"/>
      <c r="E31" s="289" t="s">
        <v>382</v>
      </c>
      <c r="F31" s="289"/>
      <c r="G31" s="289"/>
      <c r="H31" s="289"/>
      <c r="J31" s="34"/>
      <c r="K31" s="34"/>
      <c r="L31" s="34"/>
      <c r="M31" s="34"/>
      <c r="N31" s="34">
        <f t="shared" si="1"/>
        <v>0</v>
      </c>
      <c r="O31" s="34"/>
      <c r="P31" s="34"/>
      <c r="Q31" s="34"/>
      <c r="R31" s="34"/>
    </row>
    <row r="32" spans="1:18" s="7" customFormat="1" ht="15" customHeight="1" x14ac:dyDescent="0.25">
      <c r="A32" s="31" t="s">
        <v>26</v>
      </c>
      <c r="B32" s="99"/>
      <c r="C32" s="99"/>
      <c r="D32" s="100"/>
      <c r="E32" s="289" t="s">
        <v>332</v>
      </c>
      <c r="F32" s="289"/>
      <c r="G32" s="289"/>
      <c r="H32" s="289"/>
      <c r="J32" s="34">
        <v>1259980</v>
      </c>
      <c r="K32" s="34"/>
      <c r="L32" s="34"/>
      <c r="M32" s="34"/>
      <c r="N32" s="34">
        <f>P32-L32</f>
        <v>1588664</v>
      </c>
      <c r="O32" s="34"/>
      <c r="P32" s="34">
        <v>1588664</v>
      </c>
      <c r="Q32" s="34"/>
      <c r="R32" s="34">
        <v>1645933</v>
      </c>
    </row>
    <row r="33" spans="1:18" s="7" customFormat="1" ht="15" customHeight="1" x14ac:dyDescent="0.25">
      <c r="A33" s="31" t="s">
        <v>25</v>
      </c>
      <c r="B33" s="99"/>
      <c r="C33" s="99"/>
      <c r="D33" s="100"/>
      <c r="E33" s="289" t="s">
        <v>333</v>
      </c>
      <c r="F33" s="289"/>
      <c r="G33" s="289"/>
      <c r="H33" s="289"/>
      <c r="J33" s="34">
        <v>330000</v>
      </c>
      <c r="K33" s="34"/>
      <c r="L33" s="34"/>
      <c r="M33" s="34"/>
      <c r="N33" s="34">
        <f t="shared" si="1"/>
        <v>395000</v>
      </c>
      <c r="O33" s="34"/>
      <c r="P33" s="34">
        <v>395000</v>
      </c>
      <c r="Q33" s="34"/>
      <c r="R33" s="34">
        <v>395000</v>
      </c>
    </row>
    <row r="34" spans="1:18" s="7" customFormat="1" ht="15" customHeight="1" x14ac:dyDescent="0.25">
      <c r="A34" s="31" t="s">
        <v>139</v>
      </c>
      <c r="B34" s="99"/>
      <c r="C34" s="99"/>
      <c r="D34" s="100"/>
      <c r="E34" s="289" t="s">
        <v>334</v>
      </c>
      <c r="F34" s="289"/>
      <c r="G34" s="289"/>
      <c r="H34" s="289"/>
      <c r="J34" s="13">
        <v>1189774</v>
      </c>
      <c r="K34" s="13"/>
      <c r="L34" s="34">
        <v>1217266</v>
      </c>
      <c r="M34" s="34"/>
      <c r="N34" s="34">
        <f>P34-L34</f>
        <v>371398</v>
      </c>
      <c r="O34" s="34"/>
      <c r="P34" s="34">
        <v>1588664</v>
      </c>
      <c r="Q34" s="34"/>
      <c r="R34" s="34">
        <v>1645933</v>
      </c>
    </row>
    <row r="35" spans="1:18" s="7" customFormat="1" ht="15" customHeight="1" x14ac:dyDescent="0.25">
      <c r="A35" s="31" t="s">
        <v>249</v>
      </c>
      <c r="B35" s="99"/>
      <c r="C35" s="99"/>
      <c r="D35" s="100"/>
      <c r="E35" s="289" t="s">
        <v>335</v>
      </c>
      <c r="F35" s="289"/>
      <c r="G35" s="289"/>
      <c r="H35" s="289"/>
      <c r="J35" s="34">
        <v>1840252.59</v>
      </c>
      <c r="K35" s="34"/>
      <c r="L35" s="34">
        <v>882769.8</v>
      </c>
      <c r="M35" s="34"/>
      <c r="N35" s="34">
        <f t="shared" si="1"/>
        <v>1362184.9200000002</v>
      </c>
      <c r="O35" s="34"/>
      <c r="P35" s="34">
        <v>2244954.7200000002</v>
      </c>
      <c r="Q35" s="34"/>
      <c r="R35" s="34">
        <v>2370143.52</v>
      </c>
    </row>
    <row r="36" spans="1:18" s="7" customFormat="1" ht="15" customHeight="1" x14ac:dyDescent="0.25">
      <c r="A36" s="31" t="s">
        <v>29</v>
      </c>
      <c r="B36" s="99"/>
      <c r="C36" s="99"/>
      <c r="D36" s="100"/>
      <c r="E36" s="289" t="s">
        <v>336</v>
      </c>
      <c r="F36" s="289"/>
      <c r="G36" s="289"/>
      <c r="H36" s="289"/>
      <c r="J36" s="34">
        <v>80400</v>
      </c>
      <c r="K36" s="34"/>
      <c r="L36" s="34">
        <v>38900</v>
      </c>
      <c r="M36" s="34"/>
      <c r="N36" s="34">
        <f t="shared" si="1"/>
        <v>55100</v>
      </c>
      <c r="O36" s="34"/>
      <c r="P36" s="34">
        <v>94000</v>
      </c>
      <c r="Q36" s="34"/>
      <c r="R36" s="34">
        <v>94800</v>
      </c>
    </row>
    <row r="37" spans="1:18" s="7" customFormat="1" ht="15" customHeight="1" x14ac:dyDescent="0.25">
      <c r="A37" s="31" t="s">
        <v>30</v>
      </c>
      <c r="B37" s="99"/>
      <c r="C37" s="99"/>
      <c r="D37" s="100"/>
      <c r="E37" s="289" t="s">
        <v>337</v>
      </c>
      <c r="F37" s="289"/>
      <c r="G37" s="289"/>
      <c r="H37" s="289"/>
      <c r="J37" s="34">
        <v>215553.59</v>
      </c>
      <c r="K37" s="34"/>
      <c r="L37" s="34">
        <v>105335.89</v>
      </c>
      <c r="M37" s="34"/>
      <c r="N37" s="34">
        <f t="shared" si="1"/>
        <v>209646.53999999998</v>
      </c>
      <c r="O37" s="34"/>
      <c r="P37" s="34">
        <v>314982.43</v>
      </c>
      <c r="Q37" s="34"/>
      <c r="R37" s="34">
        <v>423847.92</v>
      </c>
    </row>
    <row r="38" spans="1:18" s="7" customFormat="1" ht="15" customHeight="1" x14ac:dyDescent="0.25">
      <c r="A38" s="31" t="s">
        <v>31</v>
      </c>
      <c r="B38" s="99"/>
      <c r="C38" s="99"/>
      <c r="D38" s="100"/>
      <c r="E38" s="289" t="s">
        <v>338</v>
      </c>
      <c r="F38" s="289"/>
      <c r="G38" s="289"/>
      <c r="H38" s="289"/>
      <c r="J38" s="34">
        <v>80396.009999999995</v>
      </c>
      <c r="K38" s="34"/>
      <c r="L38" s="34">
        <v>38873.760000000002</v>
      </c>
      <c r="M38" s="34"/>
      <c r="N38" s="34">
        <f t="shared" si="1"/>
        <v>55126.239999999998</v>
      </c>
      <c r="O38" s="34"/>
      <c r="P38" s="34">
        <v>94000</v>
      </c>
      <c r="Q38" s="34"/>
      <c r="R38" s="34">
        <v>94800</v>
      </c>
    </row>
    <row r="39" spans="1:18" s="7" customFormat="1" ht="12.75" hidden="1" customHeight="1" x14ac:dyDescent="0.25">
      <c r="A39" s="75" t="s">
        <v>146</v>
      </c>
      <c r="B39" s="99"/>
      <c r="C39" s="99"/>
      <c r="D39" s="100"/>
      <c r="E39" s="289" t="s">
        <v>553</v>
      </c>
      <c r="F39" s="289"/>
      <c r="G39" s="289"/>
      <c r="H39" s="289"/>
      <c r="J39" s="34"/>
      <c r="K39" s="34"/>
      <c r="L39" s="34"/>
      <c r="M39" s="34"/>
      <c r="N39" s="34"/>
      <c r="O39" s="34"/>
      <c r="P39" s="34"/>
      <c r="Q39" s="34"/>
      <c r="R39" s="34"/>
    </row>
    <row r="40" spans="1:18" s="7" customFormat="1" ht="12.75" hidden="1" customHeight="1" x14ac:dyDescent="0.25">
      <c r="A40" s="75" t="s">
        <v>147</v>
      </c>
      <c r="B40" s="99"/>
      <c r="C40" s="99"/>
      <c r="D40" s="100"/>
      <c r="E40" s="289" t="s">
        <v>554</v>
      </c>
      <c r="F40" s="289"/>
      <c r="G40" s="289"/>
      <c r="H40" s="289"/>
      <c r="J40" s="34"/>
      <c r="K40" s="34"/>
      <c r="L40" s="34"/>
      <c r="M40" s="34"/>
      <c r="N40" s="34"/>
      <c r="O40" s="34"/>
      <c r="P40" s="34"/>
      <c r="Q40" s="34"/>
      <c r="R40" s="34"/>
    </row>
    <row r="41" spans="1:18" s="7" customFormat="1" ht="15" customHeight="1" x14ac:dyDescent="0.25">
      <c r="A41" s="31" t="s">
        <v>32</v>
      </c>
      <c r="B41" s="99"/>
      <c r="C41" s="99"/>
      <c r="D41" s="100"/>
      <c r="E41" s="289" t="s">
        <v>339</v>
      </c>
      <c r="F41" s="289"/>
      <c r="G41" s="289"/>
      <c r="H41" s="289"/>
      <c r="J41" s="34">
        <v>1718107.23</v>
      </c>
      <c r="K41" s="34"/>
      <c r="L41" s="34"/>
      <c r="M41" s="34"/>
      <c r="N41" s="34">
        <f t="shared" ref="N41" si="2">P41-L41</f>
        <v>205349.94</v>
      </c>
      <c r="O41" s="34"/>
      <c r="P41" s="34">
        <v>205349.94</v>
      </c>
      <c r="Q41" s="34"/>
      <c r="R41" s="34"/>
    </row>
    <row r="42" spans="1:18" s="7" customFormat="1" ht="15" customHeight="1" x14ac:dyDescent="0.25">
      <c r="A42" s="31" t="s">
        <v>34</v>
      </c>
      <c r="B42" s="99"/>
      <c r="C42" s="99"/>
      <c r="D42" s="100"/>
      <c r="E42" s="289" t="s">
        <v>340</v>
      </c>
      <c r="F42" s="289"/>
      <c r="G42" s="289"/>
      <c r="H42" s="289"/>
      <c r="J42" s="34">
        <v>400000</v>
      </c>
      <c r="K42" s="34"/>
      <c r="L42" s="34">
        <v>20000</v>
      </c>
      <c r="M42" s="34"/>
      <c r="N42" s="34">
        <f>P42-L42</f>
        <v>415000</v>
      </c>
      <c r="O42" s="34"/>
      <c r="P42" s="34">
        <v>435000</v>
      </c>
      <c r="Q42" s="34"/>
      <c r="R42" s="34">
        <v>395000</v>
      </c>
    </row>
    <row r="43" spans="1:18" s="7" customFormat="1" ht="12.75" hidden="1" customHeight="1" x14ac:dyDescent="0.25">
      <c r="A43" s="75" t="s">
        <v>148</v>
      </c>
      <c r="B43" s="99"/>
      <c r="C43" s="99"/>
      <c r="D43" s="100"/>
      <c r="E43" s="100">
        <v>5</v>
      </c>
      <c r="F43" s="101" t="s">
        <v>7</v>
      </c>
      <c r="G43" s="100" t="s">
        <v>28</v>
      </c>
      <c r="H43" s="100" t="s">
        <v>63</v>
      </c>
      <c r="J43" s="34"/>
      <c r="K43" s="34"/>
      <c r="L43" s="34"/>
      <c r="M43" s="34"/>
      <c r="N43" s="34"/>
      <c r="O43" s="34"/>
      <c r="P43" s="34"/>
      <c r="Q43" s="34"/>
      <c r="R43" s="34"/>
    </row>
    <row r="44" spans="1:18" s="7" customFormat="1" ht="19" customHeight="1" x14ac:dyDescent="0.3">
      <c r="A44" s="58" t="s">
        <v>35</v>
      </c>
      <c r="B44" s="24"/>
      <c r="C44" s="24"/>
      <c r="J44" s="138">
        <f>SUM(J18:J43)</f>
        <v>25202186.900000002</v>
      </c>
      <c r="K44" s="139"/>
      <c r="L44" s="138">
        <f>SUM(L18:L43)</f>
        <v>10901998.51</v>
      </c>
      <c r="M44" s="34"/>
      <c r="N44" s="138">
        <f>SUM(N18:N43)</f>
        <v>17389413.34</v>
      </c>
      <c r="O44" s="34"/>
      <c r="P44" s="138">
        <f>SUM(P18:P43)</f>
        <v>28291411.850000001</v>
      </c>
      <c r="Q44" s="34"/>
      <c r="R44" s="138">
        <f>SUM(R18:R43)</f>
        <v>29557183.870000001</v>
      </c>
    </row>
    <row r="45" spans="1:18" s="7" customFormat="1" ht="6" customHeight="1" x14ac:dyDescent="0.25">
      <c r="A45" s="17"/>
      <c r="B45" s="17"/>
      <c r="C45" s="17"/>
      <c r="J45" s="139"/>
      <c r="K45" s="139"/>
      <c r="L45" s="34"/>
      <c r="M45" s="34"/>
      <c r="N45" s="34"/>
      <c r="O45" s="34"/>
      <c r="P45" s="34"/>
      <c r="Q45" s="34"/>
      <c r="R45" s="34"/>
    </row>
    <row r="46" spans="1:18" s="7" customFormat="1" ht="18" customHeight="1" x14ac:dyDescent="0.3">
      <c r="A46" s="62" t="s">
        <v>187</v>
      </c>
      <c r="B46" s="12"/>
      <c r="C46" s="12"/>
      <c r="J46" s="34"/>
      <c r="K46" s="34"/>
      <c r="L46" s="34"/>
      <c r="M46" s="34"/>
      <c r="N46" s="34"/>
      <c r="O46" s="34"/>
      <c r="P46" s="34"/>
      <c r="Q46" s="34"/>
      <c r="R46" s="34"/>
    </row>
    <row r="47" spans="1:18" s="7" customFormat="1" ht="15" customHeight="1" x14ac:dyDescent="0.25">
      <c r="A47" s="31" t="s">
        <v>36</v>
      </c>
      <c r="B47" s="99"/>
      <c r="C47" s="99"/>
      <c r="D47" s="100"/>
      <c r="E47" s="289" t="s">
        <v>341</v>
      </c>
      <c r="F47" s="289"/>
      <c r="G47" s="289"/>
      <c r="H47" s="289"/>
      <c r="J47" s="34">
        <v>11832</v>
      </c>
      <c r="K47" s="34"/>
      <c r="L47" s="34">
        <v>16203</v>
      </c>
      <c r="M47" s="34"/>
      <c r="N47" s="34">
        <f t="shared" ref="N47:N86" si="3">P47-L47</f>
        <v>202197</v>
      </c>
      <c r="O47" s="34"/>
      <c r="P47" s="34">
        <v>218400</v>
      </c>
      <c r="Q47" s="34"/>
      <c r="R47" s="34">
        <v>218400</v>
      </c>
    </row>
    <row r="48" spans="1:18" s="7" customFormat="1" ht="12.75" hidden="1" customHeight="1" x14ac:dyDescent="0.25">
      <c r="A48" s="75" t="s">
        <v>37</v>
      </c>
      <c r="B48" s="99"/>
      <c r="C48" s="99"/>
      <c r="E48" s="30">
        <v>5</v>
      </c>
      <c r="F48" s="127" t="s">
        <v>12</v>
      </c>
      <c r="G48" s="30" t="s">
        <v>7</v>
      </c>
      <c r="H48" s="30" t="s">
        <v>10</v>
      </c>
      <c r="J48" s="34"/>
      <c r="K48" s="34"/>
      <c r="L48" s="34"/>
      <c r="M48" s="34"/>
      <c r="N48" s="34">
        <f t="shared" si="3"/>
        <v>0</v>
      </c>
      <c r="O48" s="34"/>
      <c r="P48" s="34"/>
      <c r="Q48" s="34"/>
      <c r="R48" s="34"/>
    </row>
    <row r="49" spans="1:18" s="7" customFormat="1" ht="12.75" hidden="1" customHeight="1" x14ac:dyDescent="0.25">
      <c r="A49" s="75" t="s">
        <v>38</v>
      </c>
      <c r="B49" s="99"/>
      <c r="C49" s="99"/>
      <c r="E49" s="289" t="s">
        <v>343</v>
      </c>
      <c r="F49" s="289"/>
      <c r="G49" s="289"/>
      <c r="H49" s="289"/>
      <c r="J49" s="34">
        <v>0</v>
      </c>
      <c r="K49" s="34"/>
      <c r="L49" s="34"/>
      <c r="M49" s="34"/>
      <c r="N49" s="34">
        <f t="shared" si="3"/>
        <v>0</v>
      </c>
      <c r="O49" s="34"/>
      <c r="P49" s="34">
        <v>0</v>
      </c>
      <c r="Q49" s="34"/>
      <c r="R49" s="34"/>
    </row>
    <row r="50" spans="1:18" s="7" customFormat="1" ht="12.75" hidden="1" customHeight="1" x14ac:dyDescent="0.25">
      <c r="A50" s="75" t="s">
        <v>141</v>
      </c>
      <c r="B50" s="99"/>
      <c r="C50" s="99"/>
      <c r="D50" s="100"/>
      <c r="E50" s="30">
        <v>5</v>
      </c>
      <c r="F50" s="127" t="s">
        <v>12</v>
      </c>
      <c r="G50" s="30" t="s">
        <v>12</v>
      </c>
      <c r="H50" s="30" t="s">
        <v>10</v>
      </c>
      <c r="J50" s="34"/>
      <c r="K50" s="34"/>
      <c r="L50" s="34"/>
      <c r="M50" s="34"/>
      <c r="N50" s="34">
        <f t="shared" si="3"/>
        <v>0</v>
      </c>
      <c r="O50" s="34"/>
      <c r="P50" s="34"/>
      <c r="Q50" s="34"/>
      <c r="R50" s="34"/>
    </row>
    <row r="51" spans="1:18" s="7" customFormat="1" ht="15" customHeight="1" x14ac:dyDescent="0.25">
      <c r="A51" s="31" t="s">
        <v>39</v>
      </c>
      <c r="B51" s="99"/>
      <c r="C51" s="99"/>
      <c r="D51" s="100"/>
      <c r="E51" s="289" t="s">
        <v>345</v>
      </c>
      <c r="F51" s="289"/>
      <c r="G51" s="289"/>
      <c r="H51" s="289"/>
      <c r="J51" s="34">
        <v>4678589.87</v>
      </c>
      <c r="K51" s="34"/>
      <c r="L51" s="34">
        <v>7520549.3799999999</v>
      </c>
      <c r="M51" s="34"/>
      <c r="N51" s="34">
        <f t="shared" si="3"/>
        <v>279450.62000000011</v>
      </c>
      <c r="O51" s="34"/>
      <c r="P51" s="34">
        <v>7800000</v>
      </c>
      <c r="Q51" s="34"/>
      <c r="R51" s="34">
        <v>10000000</v>
      </c>
    </row>
    <row r="52" spans="1:18" s="7" customFormat="1" ht="12.75" hidden="1" customHeight="1" x14ac:dyDescent="0.25">
      <c r="A52" s="75" t="s">
        <v>40</v>
      </c>
      <c r="B52" s="99"/>
      <c r="C52" s="99"/>
      <c r="D52" s="100"/>
      <c r="E52" s="30">
        <v>5</v>
      </c>
      <c r="F52" s="127" t="s">
        <v>12</v>
      </c>
      <c r="G52" s="30" t="s">
        <v>28</v>
      </c>
      <c r="H52" s="30" t="s">
        <v>10</v>
      </c>
      <c r="J52" s="34"/>
      <c r="K52" s="34"/>
      <c r="L52" s="34"/>
      <c r="M52" s="34"/>
      <c r="N52" s="34">
        <f t="shared" si="3"/>
        <v>0</v>
      </c>
      <c r="O52" s="34"/>
      <c r="P52" s="34"/>
      <c r="Q52" s="34"/>
      <c r="R52" s="34"/>
    </row>
    <row r="53" spans="1:18" s="7" customFormat="1" ht="12" hidden="1" customHeight="1" x14ac:dyDescent="0.25">
      <c r="A53" s="75" t="s">
        <v>41</v>
      </c>
      <c r="B53" s="99"/>
      <c r="C53" s="99"/>
      <c r="D53" s="100"/>
      <c r="E53" s="30">
        <v>5</v>
      </c>
      <c r="F53" s="127" t="s">
        <v>12</v>
      </c>
      <c r="G53" s="30" t="s">
        <v>28</v>
      </c>
      <c r="H53" s="30" t="s">
        <v>17</v>
      </c>
      <c r="J53" s="34"/>
      <c r="K53" s="34"/>
      <c r="L53" s="34"/>
      <c r="M53" s="34"/>
      <c r="N53" s="34">
        <f t="shared" si="3"/>
        <v>0</v>
      </c>
      <c r="O53" s="34"/>
      <c r="P53" s="34"/>
      <c r="Q53" s="34"/>
      <c r="R53" s="34"/>
    </row>
    <row r="54" spans="1:18" s="7" customFormat="1" ht="12.75" hidden="1" customHeight="1" x14ac:dyDescent="0.25">
      <c r="A54" s="75" t="s">
        <v>42</v>
      </c>
      <c r="B54" s="99"/>
      <c r="C54" s="99"/>
      <c r="D54" s="100"/>
      <c r="E54" s="30">
        <v>5</v>
      </c>
      <c r="F54" s="127" t="s">
        <v>12</v>
      </c>
      <c r="G54" s="30" t="s">
        <v>28</v>
      </c>
      <c r="H54" s="30" t="s">
        <v>63</v>
      </c>
      <c r="J54" s="34"/>
      <c r="K54" s="34"/>
      <c r="L54" s="34"/>
      <c r="M54" s="34"/>
      <c r="N54" s="34">
        <f t="shared" si="3"/>
        <v>0</v>
      </c>
      <c r="O54" s="34"/>
      <c r="P54" s="34"/>
      <c r="Q54" s="34"/>
      <c r="R54" s="34"/>
    </row>
    <row r="55" spans="1:18" s="7" customFormat="1" ht="12.75" hidden="1" customHeight="1" x14ac:dyDescent="0.25">
      <c r="A55" s="75" t="s">
        <v>87</v>
      </c>
      <c r="B55" s="99"/>
      <c r="C55" s="99"/>
      <c r="E55" s="30">
        <v>5</v>
      </c>
      <c r="F55" s="127" t="s">
        <v>12</v>
      </c>
      <c r="G55" s="30" t="s">
        <v>28</v>
      </c>
      <c r="H55" s="30" t="s">
        <v>59</v>
      </c>
      <c r="J55" s="34"/>
      <c r="K55" s="34"/>
      <c r="L55" s="34"/>
      <c r="M55" s="34"/>
      <c r="N55" s="34">
        <f t="shared" si="3"/>
        <v>0</v>
      </c>
      <c r="O55" s="34"/>
      <c r="P55" s="34"/>
      <c r="Q55" s="34"/>
      <c r="R55" s="34"/>
    </row>
    <row r="56" spans="1:18" s="7" customFormat="1" ht="12.75" hidden="1" customHeight="1" x14ac:dyDescent="0.25">
      <c r="A56" s="75" t="s">
        <v>149</v>
      </c>
      <c r="B56" s="99"/>
      <c r="C56" s="99"/>
      <c r="D56" s="100"/>
      <c r="E56" s="30">
        <v>5</v>
      </c>
      <c r="F56" s="127" t="s">
        <v>12</v>
      </c>
      <c r="G56" s="30" t="s">
        <v>28</v>
      </c>
      <c r="H56" s="30" t="s">
        <v>19</v>
      </c>
      <c r="J56" s="35"/>
      <c r="K56" s="35"/>
      <c r="L56" s="34"/>
      <c r="M56" s="34"/>
      <c r="N56" s="34">
        <f t="shared" si="3"/>
        <v>0</v>
      </c>
      <c r="O56" s="34"/>
      <c r="P56" s="34"/>
      <c r="Q56" s="34"/>
      <c r="R56" s="34"/>
    </row>
    <row r="57" spans="1:18" s="7" customFormat="1" ht="12.75" hidden="1" customHeight="1" x14ac:dyDescent="0.25">
      <c r="A57" s="75" t="s">
        <v>150</v>
      </c>
      <c r="B57" s="99"/>
      <c r="C57" s="99"/>
      <c r="D57" s="100"/>
      <c r="E57" s="30">
        <v>5</v>
      </c>
      <c r="F57" s="127" t="s">
        <v>12</v>
      </c>
      <c r="G57" s="30" t="s">
        <v>28</v>
      </c>
      <c r="H57" s="30" t="s">
        <v>81</v>
      </c>
      <c r="J57" s="35"/>
      <c r="K57" s="35"/>
      <c r="L57" s="34"/>
      <c r="M57" s="34"/>
      <c r="N57" s="34">
        <f t="shared" si="3"/>
        <v>0</v>
      </c>
      <c r="O57" s="34"/>
      <c r="P57" s="34"/>
      <c r="Q57" s="34"/>
      <c r="R57" s="34"/>
    </row>
    <row r="58" spans="1:18" s="7" customFormat="1" ht="15" customHeight="1" x14ac:dyDescent="0.25">
      <c r="A58" s="31" t="s">
        <v>43</v>
      </c>
      <c r="B58" s="99"/>
      <c r="C58" s="99"/>
      <c r="D58" s="100"/>
      <c r="E58" s="289" t="s">
        <v>347</v>
      </c>
      <c r="F58" s="289"/>
      <c r="G58" s="289"/>
      <c r="H58" s="289"/>
      <c r="J58" s="35">
        <v>555471.18000000005</v>
      </c>
      <c r="K58" s="35"/>
      <c r="L58" s="34">
        <v>229971.9</v>
      </c>
      <c r="M58" s="34"/>
      <c r="N58" s="34">
        <f t="shared" si="3"/>
        <v>1051628.1000000001</v>
      </c>
      <c r="O58" s="34"/>
      <c r="P58" s="34">
        <v>1281600</v>
      </c>
      <c r="Q58" s="34"/>
      <c r="R58" s="34">
        <v>2433600</v>
      </c>
    </row>
    <row r="59" spans="1:18" s="7" customFormat="1" ht="12.75" hidden="1" customHeight="1" x14ac:dyDescent="0.25">
      <c r="A59" s="75" t="s">
        <v>151</v>
      </c>
      <c r="B59" s="99"/>
      <c r="C59" s="99"/>
      <c r="D59" s="100"/>
      <c r="E59" s="289" t="s">
        <v>392</v>
      </c>
      <c r="F59" s="289"/>
      <c r="G59" s="289"/>
      <c r="H59" s="289"/>
      <c r="J59" s="34"/>
      <c r="K59" s="34"/>
      <c r="L59" s="34"/>
      <c r="M59" s="34"/>
      <c r="N59" s="34">
        <f t="shared" si="3"/>
        <v>0</v>
      </c>
      <c r="O59" s="34"/>
      <c r="P59" s="34"/>
      <c r="Q59" s="34"/>
      <c r="R59" s="34"/>
    </row>
    <row r="60" spans="1:18" s="7" customFormat="1" ht="12.75" hidden="1" customHeight="1" x14ac:dyDescent="0.25">
      <c r="A60" s="75" t="s">
        <v>152</v>
      </c>
      <c r="B60" s="99"/>
      <c r="C60" s="99"/>
      <c r="D60" s="100"/>
      <c r="E60" s="289" t="s">
        <v>393</v>
      </c>
      <c r="F60" s="289"/>
      <c r="G60" s="289"/>
      <c r="H60" s="289"/>
      <c r="J60" s="34"/>
      <c r="K60" s="34"/>
      <c r="L60" s="34"/>
      <c r="M60" s="34"/>
      <c r="N60" s="34">
        <f t="shared" si="3"/>
        <v>0</v>
      </c>
      <c r="O60" s="34"/>
      <c r="P60" s="34"/>
      <c r="Q60" s="34"/>
      <c r="R60" s="34"/>
    </row>
    <row r="61" spans="1:18" s="7" customFormat="1" ht="12.75" hidden="1" customHeight="1" x14ac:dyDescent="0.25">
      <c r="A61" s="75" t="s">
        <v>45</v>
      </c>
      <c r="B61" s="99"/>
      <c r="C61" s="99"/>
      <c r="D61" s="100"/>
      <c r="E61" s="289" t="s">
        <v>394</v>
      </c>
      <c r="F61" s="289"/>
      <c r="G61" s="289"/>
      <c r="H61" s="289"/>
      <c r="J61" s="34"/>
      <c r="K61" s="34"/>
      <c r="L61" s="34"/>
      <c r="M61" s="34"/>
      <c r="N61" s="34">
        <f t="shared" si="3"/>
        <v>0</v>
      </c>
      <c r="O61" s="34"/>
      <c r="P61" s="34"/>
      <c r="Q61" s="34"/>
      <c r="R61" s="34"/>
    </row>
    <row r="62" spans="1:18" s="7" customFormat="1" ht="12.75" hidden="1" customHeight="1" x14ac:dyDescent="0.25">
      <c r="A62" s="75" t="s">
        <v>153</v>
      </c>
      <c r="B62" s="99"/>
      <c r="C62" s="99"/>
      <c r="E62" s="289" t="s">
        <v>395</v>
      </c>
      <c r="F62" s="289"/>
      <c r="G62" s="289"/>
      <c r="H62" s="289"/>
      <c r="J62" s="34"/>
      <c r="K62" s="34"/>
      <c r="L62" s="34"/>
      <c r="M62" s="34"/>
      <c r="N62" s="34">
        <f t="shared" si="3"/>
        <v>0</v>
      </c>
      <c r="O62" s="34"/>
      <c r="P62" s="34"/>
      <c r="Q62" s="34"/>
      <c r="R62" s="34"/>
    </row>
    <row r="63" spans="1:18" s="7" customFormat="1" ht="12.75" hidden="1" customHeight="1" x14ac:dyDescent="0.25">
      <c r="A63" s="75" t="s">
        <v>50</v>
      </c>
      <c r="B63" s="99"/>
      <c r="C63" s="99"/>
      <c r="D63" s="100"/>
      <c r="E63" s="289" t="s">
        <v>396</v>
      </c>
      <c r="F63" s="289"/>
      <c r="G63" s="289"/>
      <c r="H63" s="289"/>
      <c r="J63" s="34"/>
      <c r="K63" s="34"/>
      <c r="L63" s="34"/>
      <c r="M63" s="34"/>
      <c r="N63" s="34">
        <f t="shared" si="3"/>
        <v>0</v>
      </c>
      <c r="O63" s="34"/>
      <c r="P63" s="34"/>
      <c r="Q63" s="34"/>
      <c r="R63" s="34"/>
    </row>
    <row r="64" spans="1:18" s="7" customFormat="1" ht="15" customHeight="1" x14ac:dyDescent="0.25">
      <c r="A64" s="31" t="s">
        <v>47</v>
      </c>
      <c r="B64" s="99"/>
      <c r="C64" s="99"/>
      <c r="E64" s="289" t="s">
        <v>349</v>
      </c>
      <c r="F64" s="289"/>
      <c r="G64" s="289"/>
      <c r="H64" s="289"/>
      <c r="J64" s="34">
        <v>1387853.32</v>
      </c>
      <c r="K64" s="34"/>
      <c r="L64" s="34">
        <v>921738.05</v>
      </c>
      <c r="M64" s="34"/>
      <c r="N64" s="34">
        <f t="shared" si="3"/>
        <v>3578261.95</v>
      </c>
      <c r="O64" s="34"/>
      <c r="P64" s="34">
        <v>4500000</v>
      </c>
      <c r="Q64" s="34"/>
      <c r="R64" s="34">
        <v>5000000</v>
      </c>
    </row>
    <row r="65" spans="1:18" s="7" customFormat="1" ht="15" customHeight="1" x14ac:dyDescent="0.25">
      <c r="A65" s="31" t="s">
        <v>49</v>
      </c>
      <c r="B65" s="99"/>
      <c r="C65" s="99"/>
      <c r="D65" s="100"/>
      <c r="E65" s="289" t="s">
        <v>495</v>
      </c>
      <c r="F65" s="289"/>
      <c r="G65" s="289"/>
      <c r="H65" s="289"/>
      <c r="J65" s="34">
        <v>2104371.7799999998</v>
      </c>
      <c r="K65" s="34"/>
      <c r="L65" s="34">
        <v>905138.97</v>
      </c>
      <c r="M65" s="34"/>
      <c r="N65" s="34">
        <f t="shared" si="3"/>
        <v>2894861.0300000003</v>
      </c>
      <c r="O65" s="34"/>
      <c r="P65" s="34">
        <v>3800000</v>
      </c>
      <c r="Q65" s="34"/>
      <c r="R65" s="34">
        <v>3800000</v>
      </c>
    </row>
    <row r="66" spans="1:18" s="7" customFormat="1" ht="15" customHeight="1" x14ac:dyDescent="0.25">
      <c r="A66" s="31" t="s">
        <v>51</v>
      </c>
      <c r="B66" s="99"/>
      <c r="C66" s="99"/>
      <c r="D66" s="100"/>
      <c r="E66" s="289" t="s">
        <v>496</v>
      </c>
      <c r="F66" s="289"/>
      <c r="G66" s="289"/>
      <c r="H66" s="289"/>
      <c r="J66" s="34">
        <v>10129891.800000001</v>
      </c>
      <c r="K66" s="34"/>
      <c r="L66" s="34">
        <v>4122933.1</v>
      </c>
      <c r="M66" s="34"/>
      <c r="N66" s="34">
        <f t="shared" si="3"/>
        <v>15517066.9</v>
      </c>
      <c r="O66" s="34"/>
      <c r="P66" s="34">
        <v>19640000</v>
      </c>
      <c r="Q66" s="34"/>
      <c r="R66" s="34">
        <v>19640000</v>
      </c>
    </row>
    <row r="67" spans="1:18" s="7" customFormat="1" ht="15" customHeight="1" x14ac:dyDescent="0.25">
      <c r="A67" s="31" t="s">
        <v>52</v>
      </c>
      <c r="B67" s="99"/>
      <c r="C67" s="99"/>
      <c r="E67" s="289" t="s">
        <v>350</v>
      </c>
      <c r="F67" s="289"/>
      <c r="G67" s="289"/>
      <c r="H67" s="289"/>
      <c r="J67" s="34"/>
      <c r="K67" s="34"/>
      <c r="L67" s="34">
        <v>35000</v>
      </c>
      <c r="M67" s="34"/>
      <c r="N67" s="34"/>
      <c r="O67" s="34"/>
      <c r="P67" s="34">
        <v>35000</v>
      </c>
      <c r="Q67" s="34"/>
      <c r="R67" s="34">
        <v>50000</v>
      </c>
    </row>
    <row r="68" spans="1:18" s="7" customFormat="1" ht="15" customHeight="1" x14ac:dyDescent="0.25">
      <c r="A68" s="31" t="s">
        <v>54</v>
      </c>
      <c r="B68" s="99"/>
      <c r="C68" s="99"/>
      <c r="E68" s="289" t="s">
        <v>351</v>
      </c>
      <c r="F68" s="289"/>
      <c r="G68" s="289"/>
      <c r="H68" s="289"/>
      <c r="J68" s="34">
        <v>1421409.67</v>
      </c>
      <c r="K68" s="34"/>
      <c r="L68" s="34">
        <v>704991.44</v>
      </c>
      <c r="M68" s="34"/>
      <c r="N68" s="34">
        <f t="shared" si="3"/>
        <v>1250008.56</v>
      </c>
      <c r="O68" s="34"/>
      <c r="P68" s="34">
        <v>1955000</v>
      </c>
      <c r="Q68" s="34"/>
      <c r="R68" s="34">
        <v>3574600</v>
      </c>
    </row>
    <row r="69" spans="1:18" s="7" customFormat="1" ht="15" customHeight="1" x14ac:dyDescent="0.25">
      <c r="A69" s="31" t="s">
        <v>55</v>
      </c>
      <c r="B69" s="99"/>
      <c r="C69" s="99"/>
      <c r="E69" s="289" t="s">
        <v>352</v>
      </c>
      <c r="F69" s="289"/>
      <c r="G69" s="289"/>
      <c r="H69" s="289"/>
      <c r="J69" s="34">
        <v>2111965.06</v>
      </c>
      <c r="K69" s="34"/>
      <c r="L69" s="34">
        <v>1343265.67</v>
      </c>
      <c r="M69" s="34"/>
      <c r="N69" s="34">
        <f t="shared" si="3"/>
        <v>1976734.33</v>
      </c>
      <c r="O69" s="34"/>
      <c r="P69" s="34">
        <v>3320000</v>
      </c>
      <c r="Q69" s="34"/>
      <c r="R69" s="34">
        <v>3320000</v>
      </c>
    </row>
    <row r="70" spans="1:18" s="7" customFormat="1" ht="12.75" hidden="1" customHeight="1" x14ac:dyDescent="0.25">
      <c r="A70" s="75" t="s">
        <v>56</v>
      </c>
      <c r="B70" s="99"/>
      <c r="C70" s="99"/>
      <c r="E70" s="30">
        <v>5</v>
      </c>
      <c r="F70" s="127" t="s">
        <v>12</v>
      </c>
      <c r="G70" s="30" t="s">
        <v>53</v>
      </c>
      <c r="H70" s="30" t="s">
        <v>17</v>
      </c>
      <c r="J70" s="34"/>
      <c r="K70" s="34"/>
      <c r="L70" s="34"/>
      <c r="M70" s="34"/>
      <c r="N70" s="34">
        <f t="shared" si="3"/>
        <v>0</v>
      </c>
      <c r="O70" s="34"/>
      <c r="P70" s="34"/>
      <c r="Q70" s="34"/>
      <c r="R70" s="34"/>
    </row>
    <row r="71" spans="1:18" s="7" customFormat="1" ht="12.75" hidden="1" customHeight="1" x14ac:dyDescent="0.25">
      <c r="A71" s="75" t="s">
        <v>57</v>
      </c>
      <c r="B71" s="99"/>
      <c r="C71" s="99"/>
      <c r="E71" s="30">
        <v>5</v>
      </c>
      <c r="F71" s="30" t="s">
        <v>12</v>
      </c>
      <c r="G71" s="30" t="s">
        <v>58</v>
      </c>
      <c r="H71" s="30" t="s">
        <v>59</v>
      </c>
      <c r="J71" s="34"/>
      <c r="K71" s="34"/>
      <c r="L71" s="34"/>
      <c r="M71" s="34"/>
      <c r="N71" s="34">
        <f t="shared" si="3"/>
        <v>0</v>
      </c>
      <c r="O71" s="34"/>
      <c r="P71" s="34"/>
      <c r="Q71" s="34"/>
      <c r="R71" s="34"/>
    </row>
    <row r="72" spans="1:18" s="7" customFormat="1" ht="12.75" hidden="1" customHeight="1" x14ac:dyDescent="0.25">
      <c r="A72" s="75" t="s">
        <v>65</v>
      </c>
      <c r="B72" s="99"/>
      <c r="C72" s="99"/>
      <c r="E72" s="30">
        <v>5</v>
      </c>
      <c r="F72" s="127" t="s">
        <v>12</v>
      </c>
      <c r="G72" s="30" t="s">
        <v>66</v>
      </c>
      <c r="H72" s="30" t="s">
        <v>8</v>
      </c>
      <c r="J72" s="34"/>
      <c r="K72" s="34"/>
      <c r="L72" s="34"/>
      <c r="M72" s="34"/>
      <c r="N72" s="34">
        <f t="shared" si="3"/>
        <v>0</v>
      </c>
      <c r="O72" s="34"/>
      <c r="P72" s="34"/>
      <c r="Q72" s="34"/>
      <c r="R72" s="34"/>
    </row>
    <row r="73" spans="1:18" s="7" customFormat="1" ht="15" customHeight="1" x14ac:dyDescent="0.25">
      <c r="A73" s="31" t="s">
        <v>60</v>
      </c>
      <c r="B73" s="99"/>
      <c r="C73" s="99"/>
      <c r="E73" s="289" t="s">
        <v>365</v>
      </c>
      <c r="F73" s="289"/>
      <c r="G73" s="289"/>
      <c r="H73" s="289"/>
      <c r="J73" s="34"/>
      <c r="K73" s="34"/>
      <c r="L73" s="34"/>
      <c r="M73" s="34"/>
      <c r="N73" s="34"/>
      <c r="O73" s="34"/>
      <c r="P73" s="34"/>
      <c r="Q73" s="34"/>
      <c r="R73" s="34">
        <v>250000</v>
      </c>
    </row>
    <row r="74" spans="1:18" s="7" customFormat="1" ht="15" customHeight="1" x14ac:dyDescent="0.25">
      <c r="A74" s="31" t="s">
        <v>70</v>
      </c>
      <c r="B74" s="99"/>
      <c r="C74" s="99"/>
      <c r="E74" s="289" t="s">
        <v>702</v>
      </c>
      <c r="F74" s="289"/>
      <c r="G74" s="289"/>
      <c r="H74" s="289"/>
      <c r="J74" s="34">
        <v>4495217.51</v>
      </c>
      <c r="K74" s="34"/>
      <c r="L74" s="34">
        <v>4933236.76</v>
      </c>
      <c r="M74" s="34"/>
      <c r="N74" s="34">
        <f t="shared" si="3"/>
        <v>2966763.24</v>
      </c>
      <c r="O74" s="34"/>
      <c r="P74" s="34">
        <v>7900000</v>
      </c>
      <c r="Q74" s="34"/>
      <c r="R74" s="34">
        <v>8000000</v>
      </c>
    </row>
    <row r="75" spans="1:18" s="7" customFormat="1" ht="15" customHeight="1" x14ac:dyDescent="0.25">
      <c r="A75" s="31" t="s">
        <v>164</v>
      </c>
      <c r="B75" s="99"/>
      <c r="C75" s="99"/>
      <c r="E75" s="289" t="s">
        <v>690</v>
      </c>
      <c r="F75" s="289"/>
      <c r="G75" s="289"/>
      <c r="H75" s="289"/>
      <c r="J75" s="34"/>
      <c r="K75" s="34"/>
      <c r="L75" s="34">
        <v>33021</v>
      </c>
      <c r="M75" s="34"/>
      <c r="N75" s="34">
        <f t="shared" si="3"/>
        <v>686979</v>
      </c>
      <c r="O75" s="34"/>
      <c r="P75" s="34">
        <v>720000</v>
      </c>
      <c r="Q75" s="34"/>
      <c r="R75" s="34">
        <v>720000</v>
      </c>
    </row>
    <row r="76" spans="1:18" s="7" customFormat="1" ht="15" customHeight="1" x14ac:dyDescent="0.25">
      <c r="A76" s="31" t="s">
        <v>165</v>
      </c>
      <c r="B76" s="99"/>
      <c r="C76" s="99"/>
      <c r="E76" s="289" t="s">
        <v>703</v>
      </c>
      <c r="F76" s="289"/>
      <c r="G76" s="289"/>
      <c r="H76" s="289"/>
      <c r="J76" s="34">
        <v>323425</v>
      </c>
      <c r="K76" s="34"/>
      <c r="L76" s="34">
        <v>100272</v>
      </c>
      <c r="M76" s="34"/>
      <c r="N76" s="34">
        <f t="shared" si="3"/>
        <v>3299728</v>
      </c>
      <c r="O76" s="34"/>
      <c r="P76" s="34">
        <v>3400000</v>
      </c>
      <c r="Q76" s="34"/>
      <c r="R76" s="34">
        <v>3400000</v>
      </c>
    </row>
    <row r="77" spans="1:18" s="7" customFormat="1" ht="15" customHeight="1" x14ac:dyDescent="0.25">
      <c r="A77" s="31" t="s">
        <v>72</v>
      </c>
      <c r="B77" s="99"/>
      <c r="C77" s="99"/>
      <c r="E77" s="289" t="s">
        <v>360</v>
      </c>
      <c r="F77" s="289"/>
      <c r="G77" s="289"/>
      <c r="H77" s="289"/>
      <c r="J77" s="34">
        <v>243487</v>
      </c>
      <c r="K77" s="34"/>
      <c r="L77" s="34">
        <v>345713</v>
      </c>
      <c r="M77" s="34"/>
      <c r="N77" s="34">
        <f t="shared" si="3"/>
        <v>1673787</v>
      </c>
      <c r="O77" s="34"/>
      <c r="P77" s="34">
        <v>2019500</v>
      </c>
      <c r="Q77" s="34"/>
      <c r="R77" s="34">
        <v>2019500</v>
      </c>
    </row>
    <row r="78" spans="1:18" s="7" customFormat="1" ht="15" customHeight="1" x14ac:dyDescent="0.25">
      <c r="A78" s="31" t="s">
        <v>75</v>
      </c>
      <c r="B78" s="99"/>
      <c r="C78" s="99"/>
      <c r="E78" s="289" t="s">
        <v>424</v>
      </c>
      <c r="F78" s="289"/>
      <c r="G78" s="289"/>
      <c r="H78" s="289"/>
      <c r="J78" s="34">
        <v>3088963.49</v>
      </c>
      <c r="K78" s="34"/>
      <c r="L78" s="34">
        <v>1487296</v>
      </c>
      <c r="M78" s="34"/>
      <c r="N78" s="34">
        <f t="shared" si="3"/>
        <v>4212704</v>
      </c>
      <c r="O78" s="34"/>
      <c r="P78" s="34">
        <v>5700000</v>
      </c>
      <c r="Q78" s="34"/>
      <c r="R78" s="34">
        <v>5700000</v>
      </c>
    </row>
    <row r="79" spans="1:18" s="7" customFormat="1" ht="15" customHeight="1" x14ac:dyDescent="0.25">
      <c r="A79" s="31" t="s">
        <v>74</v>
      </c>
      <c r="B79" s="99"/>
      <c r="C79" s="99"/>
      <c r="E79" s="289" t="s">
        <v>427</v>
      </c>
      <c r="F79" s="289"/>
      <c r="G79" s="289"/>
      <c r="H79" s="289"/>
      <c r="J79" s="34"/>
      <c r="K79" s="34"/>
      <c r="L79" s="34">
        <v>53300</v>
      </c>
      <c r="M79" s="34"/>
      <c r="N79" s="34">
        <f t="shared" si="3"/>
        <v>146700</v>
      </c>
      <c r="O79" s="34"/>
      <c r="P79" s="34">
        <v>200000</v>
      </c>
      <c r="Q79" s="34"/>
      <c r="R79" s="34">
        <v>200000</v>
      </c>
    </row>
    <row r="80" spans="1:18" s="7" customFormat="1" ht="15" customHeight="1" x14ac:dyDescent="0.25">
      <c r="A80" s="31" t="s">
        <v>76</v>
      </c>
      <c r="B80" s="99"/>
      <c r="C80" s="99"/>
      <c r="E80" s="289" t="s">
        <v>442</v>
      </c>
      <c r="F80" s="289"/>
      <c r="G80" s="289"/>
      <c r="H80" s="289"/>
      <c r="J80" s="34"/>
      <c r="K80" s="34"/>
      <c r="L80" s="34"/>
      <c r="M80" s="34"/>
      <c r="N80" s="34">
        <f t="shared" si="3"/>
        <v>50000</v>
      </c>
      <c r="O80" s="34"/>
      <c r="P80" s="34">
        <v>50000</v>
      </c>
      <c r="Q80" s="34"/>
      <c r="R80" s="34">
        <v>50000</v>
      </c>
    </row>
    <row r="81" spans="1:18" s="7" customFormat="1" ht="15" customHeight="1" x14ac:dyDescent="0.25">
      <c r="A81" s="31" t="s">
        <v>171</v>
      </c>
      <c r="B81" s="99"/>
      <c r="C81" s="99"/>
      <c r="E81" s="289" t="s">
        <v>612</v>
      </c>
      <c r="F81" s="289"/>
      <c r="G81" s="289"/>
      <c r="H81" s="289"/>
      <c r="J81" s="34">
        <v>451257.81</v>
      </c>
      <c r="K81" s="34"/>
      <c r="L81" s="34">
        <v>448551.24</v>
      </c>
      <c r="M81" s="34"/>
      <c r="N81" s="34">
        <f t="shared" si="3"/>
        <v>1288283.42</v>
      </c>
      <c r="O81" s="34"/>
      <c r="P81" s="34">
        <v>1736834.66</v>
      </c>
      <c r="Q81" s="34"/>
      <c r="R81" s="34">
        <v>1955952.78</v>
      </c>
    </row>
    <row r="82" spans="1:18" s="7" customFormat="1" ht="15" customHeight="1" x14ac:dyDescent="0.25">
      <c r="A82" s="31" t="s">
        <v>86</v>
      </c>
      <c r="B82" s="99"/>
      <c r="C82" s="99"/>
      <c r="E82" s="289" t="s">
        <v>614</v>
      </c>
      <c r="F82" s="289"/>
      <c r="G82" s="289"/>
      <c r="H82" s="289"/>
      <c r="J82" s="34">
        <v>100862.16</v>
      </c>
      <c r="K82" s="34"/>
      <c r="L82" s="34">
        <v>87318.79</v>
      </c>
      <c r="M82" s="34"/>
      <c r="N82" s="34">
        <f t="shared" si="3"/>
        <v>52992.880000000019</v>
      </c>
      <c r="O82" s="34"/>
      <c r="P82" s="34">
        <v>140311.67000000001</v>
      </c>
      <c r="Q82" s="34"/>
      <c r="R82" s="34">
        <v>175977.56</v>
      </c>
    </row>
    <row r="83" spans="1:18" s="7" customFormat="1" ht="15" customHeight="1" x14ac:dyDescent="0.25">
      <c r="A83" s="31" t="s">
        <v>61</v>
      </c>
      <c r="B83" s="99"/>
      <c r="C83" s="99"/>
      <c r="E83" s="289" t="s">
        <v>366</v>
      </c>
      <c r="F83" s="289"/>
      <c r="G83" s="289"/>
      <c r="H83" s="289"/>
      <c r="J83" s="34"/>
      <c r="K83" s="34"/>
      <c r="L83" s="34"/>
      <c r="M83" s="34"/>
      <c r="N83" s="34">
        <f t="shared" si="3"/>
        <v>10000</v>
      </c>
      <c r="O83" s="34"/>
      <c r="P83" s="34">
        <v>10000</v>
      </c>
      <c r="Q83" s="34"/>
      <c r="R83" s="34">
        <v>10000</v>
      </c>
    </row>
    <row r="84" spans="1:18" s="7" customFormat="1" ht="15" customHeight="1" x14ac:dyDescent="0.25">
      <c r="A84" s="31" t="s">
        <v>62</v>
      </c>
      <c r="B84" s="99"/>
      <c r="C84" s="99"/>
      <c r="E84" s="289" t="s">
        <v>368</v>
      </c>
      <c r="F84" s="289"/>
      <c r="G84" s="289"/>
      <c r="H84" s="289"/>
      <c r="J84" s="34">
        <v>523035.7</v>
      </c>
      <c r="K84" s="34"/>
      <c r="L84" s="34">
        <v>1070624.04</v>
      </c>
      <c r="M84" s="34"/>
      <c r="N84" s="34">
        <f t="shared" si="3"/>
        <v>29295.959999999963</v>
      </c>
      <c r="O84" s="34"/>
      <c r="P84" s="34">
        <v>1099920</v>
      </c>
      <c r="Q84" s="34"/>
      <c r="R84" s="34">
        <v>1200000</v>
      </c>
    </row>
    <row r="85" spans="1:18" s="7" customFormat="1" ht="12.75" hidden="1" customHeight="1" x14ac:dyDescent="0.25">
      <c r="A85" s="75" t="s">
        <v>154</v>
      </c>
      <c r="B85" s="99"/>
      <c r="C85" s="99"/>
      <c r="E85" s="289" t="s">
        <v>730</v>
      </c>
      <c r="F85" s="289"/>
      <c r="G85" s="289"/>
      <c r="H85" s="289"/>
      <c r="J85" s="34"/>
      <c r="K85" s="34"/>
      <c r="L85" s="34"/>
      <c r="M85" s="34"/>
      <c r="N85" s="34">
        <f t="shared" si="3"/>
        <v>0</v>
      </c>
      <c r="O85" s="34"/>
      <c r="P85" s="34"/>
      <c r="Q85" s="34"/>
      <c r="R85" s="34"/>
    </row>
    <row r="86" spans="1:18" s="7" customFormat="1" ht="12.75" hidden="1" customHeight="1" x14ac:dyDescent="0.25">
      <c r="A86" s="75" t="s">
        <v>155</v>
      </c>
      <c r="B86" s="99"/>
      <c r="C86" s="99"/>
      <c r="E86" s="289" t="s">
        <v>731</v>
      </c>
      <c r="F86" s="289"/>
      <c r="G86" s="289"/>
      <c r="H86" s="289"/>
      <c r="J86" s="34"/>
      <c r="K86" s="34"/>
      <c r="L86" s="34"/>
      <c r="M86" s="34"/>
      <c r="N86" s="34">
        <f t="shared" si="3"/>
        <v>0</v>
      </c>
      <c r="O86" s="34"/>
      <c r="P86" s="34"/>
      <c r="Q86" s="34"/>
      <c r="R86" s="34"/>
    </row>
    <row r="87" spans="1:18" s="7" customFormat="1" ht="12.75" hidden="1" customHeight="1" x14ac:dyDescent="0.25">
      <c r="A87" s="75" t="s">
        <v>62</v>
      </c>
      <c r="B87" s="99"/>
      <c r="C87" s="99"/>
      <c r="E87" s="289" t="s">
        <v>732</v>
      </c>
      <c r="F87" s="289"/>
      <c r="G87" s="289"/>
      <c r="H87" s="289"/>
      <c r="J87" s="34"/>
      <c r="K87" s="34"/>
      <c r="L87" s="34"/>
      <c r="M87" s="34"/>
      <c r="N87" s="34">
        <f t="shared" ref="N87:N113" si="4">P87-L87</f>
        <v>0</v>
      </c>
      <c r="O87" s="34"/>
      <c r="P87" s="34"/>
      <c r="Q87" s="34"/>
      <c r="R87" s="34"/>
    </row>
    <row r="88" spans="1:18" s="7" customFormat="1" ht="12.75" hidden="1" customHeight="1" x14ac:dyDescent="0.25">
      <c r="A88" s="75" t="s">
        <v>64</v>
      </c>
      <c r="B88" s="99"/>
      <c r="C88" s="99"/>
      <c r="E88" s="289" t="s">
        <v>733</v>
      </c>
      <c r="F88" s="289"/>
      <c r="G88" s="289"/>
      <c r="H88" s="289"/>
      <c r="J88" s="34"/>
      <c r="K88" s="34"/>
      <c r="L88" s="34"/>
      <c r="M88" s="34"/>
      <c r="N88" s="34">
        <f t="shared" si="4"/>
        <v>0</v>
      </c>
      <c r="O88" s="34"/>
      <c r="P88" s="34"/>
      <c r="Q88" s="34"/>
      <c r="R88" s="34"/>
    </row>
    <row r="89" spans="1:18" s="7" customFormat="1" ht="12.75" hidden="1" customHeight="1" x14ac:dyDescent="0.25">
      <c r="A89" s="75" t="s">
        <v>156</v>
      </c>
      <c r="B89" s="99"/>
      <c r="C89" s="99"/>
      <c r="E89" s="289" t="s">
        <v>734</v>
      </c>
      <c r="F89" s="289"/>
      <c r="G89" s="289"/>
      <c r="H89" s="289"/>
      <c r="J89" s="34"/>
      <c r="K89" s="34"/>
      <c r="L89" s="34"/>
      <c r="M89" s="34"/>
      <c r="N89" s="34">
        <f t="shared" si="4"/>
        <v>0</v>
      </c>
      <c r="O89" s="34"/>
      <c r="P89" s="34"/>
      <c r="Q89" s="34"/>
      <c r="R89" s="34"/>
    </row>
    <row r="90" spans="1:18" s="7" customFormat="1" ht="12.75" hidden="1" customHeight="1" x14ac:dyDescent="0.25">
      <c r="A90" s="75" t="s">
        <v>65</v>
      </c>
      <c r="B90" s="99"/>
      <c r="C90" s="99"/>
      <c r="E90" s="289" t="s">
        <v>735</v>
      </c>
      <c r="F90" s="289"/>
      <c r="G90" s="289"/>
      <c r="H90" s="289"/>
      <c r="J90" s="34"/>
      <c r="K90" s="34"/>
      <c r="L90" s="34"/>
      <c r="M90" s="34"/>
      <c r="N90" s="34">
        <f t="shared" si="4"/>
        <v>0</v>
      </c>
      <c r="O90" s="34"/>
      <c r="P90" s="34"/>
      <c r="Q90" s="34"/>
      <c r="R90" s="34"/>
    </row>
    <row r="91" spans="1:18" s="7" customFormat="1" ht="12.75" hidden="1" customHeight="1" x14ac:dyDescent="0.25">
      <c r="A91" s="75" t="s">
        <v>67</v>
      </c>
      <c r="B91" s="99"/>
      <c r="C91" s="99"/>
      <c r="E91" s="289" t="s">
        <v>736</v>
      </c>
      <c r="F91" s="289"/>
      <c r="G91" s="289"/>
      <c r="H91" s="289"/>
      <c r="J91" s="34"/>
      <c r="K91" s="34"/>
      <c r="L91" s="34"/>
      <c r="M91" s="34"/>
      <c r="N91" s="34">
        <f t="shared" si="4"/>
        <v>0</v>
      </c>
      <c r="O91" s="34"/>
      <c r="P91" s="34"/>
      <c r="Q91" s="34"/>
      <c r="R91" s="34"/>
    </row>
    <row r="92" spans="1:18" s="7" customFormat="1" ht="12.75" hidden="1" customHeight="1" x14ac:dyDescent="0.25">
      <c r="A92" s="75" t="s">
        <v>157</v>
      </c>
      <c r="B92" s="99"/>
      <c r="C92" s="99"/>
      <c r="E92" s="289" t="s">
        <v>737</v>
      </c>
      <c r="F92" s="289"/>
      <c r="G92" s="289"/>
      <c r="H92" s="289"/>
      <c r="J92" s="34"/>
      <c r="K92" s="34"/>
      <c r="L92" s="34"/>
      <c r="M92" s="34"/>
      <c r="N92" s="34">
        <f t="shared" si="4"/>
        <v>0</v>
      </c>
      <c r="O92" s="34"/>
      <c r="P92" s="34"/>
      <c r="Q92" s="34"/>
      <c r="R92" s="34"/>
    </row>
    <row r="93" spans="1:18" s="7" customFormat="1" ht="12.75" hidden="1" customHeight="1" x14ac:dyDescent="0.25">
      <c r="A93" s="75" t="s">
        <v>158</v>
      </c>
      <c r="B93" s="99"/>
      <c r="C93" s="99"/>
      <c r="E93" s="289" t="s">
        <v>738</v>
      </c>
      <c r="F93" s="289"/>
      <c r="G93" s="289"/>
      <c r="H93" s="289"/>
      <c r="J93" s="34"/>
      <c r="K93" s="34"/>
      <c r="L93" s="34"/>
      <c r="M93" s="34"/>
      <c r="N93" s="34">
        <f t="shared" si="4"/>
        <v>0</v>
      </c>
      <c r="O93" s="34"/>
      <c r="P93" s="34"/>
      <c r="Q93" s="34"/>
      <c r="R93" s="34"/>
    </row>
    <row r="94" spans="1:18" s="7" customFormat="1" ht="12.75" hidden="1" customHeight="1" x14ac:dyDescent="0.25">
      <c r="A94" s="75" t="s">
        <v>68</v>
      </c>
      <c r="B94" s="99"/>
      <c r="C94" s="99"/>
      <c r="E94" s="289" t="s">
        <v>369</v>
      </c>
      <c r="F94" s="289"/>
      <c r="G94" s="289"/>
      <c r="H94" s="289"/>
      <c r="J94" s="34"/>
      <c r="K94" s="34"/>
      <c r="L94" s="34"/>
      <c r="M94" s="34"/>
      <c r="N94" s="34">
        <f t="shared" si="4"/>
        <v>0</v>
      </c>
      <c r="O94" s="34"/>
      <c r="P94" s="34"/>
      <c r="Q94" s="34"/>
      <c r="R94" s="34"/>
    </row>
    <row r="95" spans="1:18" s="7" customFormat="1" ht="12.75" hidden="1" customHeight="1" x14ac:dyDescent="0.25">
      <c r="A95" s="75" t="s">
        <v>159</v>
      </c>
      <c r="B95" s="99"/>
      <c r="C95" s="99"/>
      <c r="E95" s="289" t="s">
        <v>739</v>
      </c>
      <c r="F95" s="289"/>
      <c r="G95" s="289"/>
      <c r="H95" s="289"/>
      <c r="J95" s="34"/>
      <c r="K95" s="34"/>
      <c r="L95" s="34"/>
      <c r="M95" s="34"/>
      <c r="N95" s="34">
        <f t="shared" si="4"/>
        <v>0</v>
      </c>
      <c r="O95" s="34"/>
      <c r="P95" s="34"/>
      <c r="Q95" s="34"/>
      <c r="R95" s="34"/>
    </row>
    <row r="96" spans="1:18" s="7" customFormat="1" ht="12.75" hidden="1" customHeight="1" x14ac:dyDescent="0.25">
      <c r="A96" s="75" t="s">
        <v>160</v>
      </c>
      <c r="B96" s="99"/>
      <c r="C96" s="99"/>
      <c r="E96" s="289" t="s">
        <v>740</v>
      </c>
      <c r="F96" s="289"/>
      <c r="G96" s="289"/>
      <c r="H96" s="289"/>
      <c r="J96" s="34"/>
      <c r="K96" s="34"/>
      <c r="L96" s="34"/>
      <c r="M96" s="34"/>
      <c r="N96" s="34">
        <f t="shared" si="4"/>
        <v>0</v>
      </c>
      <c r="O96" s="34"/>
      <c r="P96" s="34"/>
      <c r="Q96" s="34"/>
      <c r="R96" s="34"/>
    </row>
    <row r="97" spans="1:18" s="7" customFormat="1" ht="12.75" hidden="1" customHeight="1" x14ac:dyDescent="0.25">
      <c r="A97" s="75" t="s">
        <v>161</v>
      </c>
      <c r="B97" s="99"/>
      <c r="C97" s="99"/>
      <c r="E97" s="289" t="s">
        <v>741</v>
      </c>
      <c r="F97" s="289"/>
      <c r="G97" s="289"/>
      <c r="H97" s="289"/>
      <c r="J97" s="34"/>
      <c r="K97" s="34"/>
      <c r="L97" s="34"/>
      <c r="M97" s="34"/>
      <c r="N97" s="34">
        <f t="shared" si="4"/>
        <v>0</v>
      </c>
      <c r="O97" s="34"/>
      <c r="P97" s="34"/>
      <c r="Q97" s="34"/>
      <c r="R97" s="34"/>
    </row>
    <row r="98" spans="1:18" s="7" customFormat="1" ht="12.75" hidden="1" customHeight="1" x14ac:dyDescent="0.25">
      <c r="A98" s="75" t="s">
        <v>71</v>
      </c>
      <c r="B98" s="99"/>
      <c r="C98" s="99"/>
      <c r="E98" s="289" t="s">
        <v>742</v>
      </c>
      <c r="F98" s="289"/>
      <c r="G98" s="289"/>
      <c r="H98" s="289"/>
      <c r="J98" s="34"/>
      <c r="K98" s="34"/>
      <c r="L98" s="34"/>
      <c r="M98" s="34"/>
      <c r="N98" s="34">
        <f t="shared" si="4"/>
        <v>0</v>
      </c>
      <c r="O98" s="34"/>
      <c r="P98" s="34"/>
      <c r="Q98" s="34"/>
      <c r="R98" s="34"/>
    </row>
    <row r="99" spans="1:18" s="7" customFormat="1" ht="12.75" hidden="1" customHeight="1" x14ac:dyDescent="0.25">
      <c r="A99" s="75" t="s">
        <v>163</v>
      </c>
      <c r="B99" s="99"/>
      <c r="C99" s="99"/>
      <c r="E99" s="289" t="s">
        <v>743</v>
      </c>
      <c r="F99" s="289"/>
      <c r="G99" s="289"/>
      <c r="H99" s="289"/>
      <c r="J99" s="34"/>
      <c r="K99" s="34"/>
      <c r="L99" s="34"/>
      <c r="M99" s="34"/>
      <c r="N99" s="34">
        <f t="shared" si="4"/>
        <v>0</v>
      </c>
      <c r="O99" s="34"/>
      <c r="P99" s="34"/>
      <c r="Q99" s="34"/>
      <c r="R99" s="34"/>
    </row>
    <row r="100" spans="1:18" s="7" customFormat="1" ht="12.75" hidden="1" customHeight="1" x14ac:dyDescent="0.25">
      <c r="A100" s="75" t="s">
        <v>166</v>
      </c>
      <c r="B100" s="99"/>
      <c r="C100" s="99"/>
      <c r="E100" s="289" t="s">
        <v>744</v>
      </c>
      <c r="F100" s="289"/>
      <c r="G100" s="289"/>
      <c r="H100" s="289"/>
      <c r="J100" s="34"/>
      <c r="K100" s="34"/>
      <c r="L100" s="34"/>
      <c r="M100" s="34"/>
      <c r="N100" s="34">
        <f t="shared" si="4"/>
        <v>0</v>
      </c>
      <c r="O100" s="34"/>
      <c r="P100" s="34"/>
      <c r="Q100" s="34"/>
      <c r="R100" s="34"/>
    </row>
    <row r="101" spans="1:18" s="7" customFormat="1" ht="12.75" hidden="1" customHeight="1" x14ac:dyDescent="0.25">
      <c r="A101" s="75" t="s">
        <v>167</v>
      </c>
      <c r="B101" s="99"/>
      <c r="C101" s="99"/>
      <c r="E101" s="289" t="s">
        <v>745</v>
      </c>
      <c r="F101" s="289"/>
      <c r="G101" s="289"/>
      <c r="H101" s="289"/>
      <c r="J101" s="34"/>
      <c r="K101" s="34"/>
      <c r="L101" s="34"/>
      <c r="M101" s="34"/>
      <c r="N101" s="34">
        <f t="shared" si="4"/>
        <v>0</v>
      </c>
      <c r="O101" s="34"/>
      <c r="P101" s="34"/>
      <c r="Q101" s="34"/>
      <c r="R101" s="34"/>
    </row>
    <row r="102" spans="1:18" s="7" customFormat="1" ht="12.75" hidden="1" customHeight="1" x14ac:dyDescent="0.25">
      <c r="A102" s="75" t="s">
        <v>164</v>
      </c>
      <c r="B102" s="99"/>
      <c r="C102" s="99"/>
      <c r="E102" s="289" t="s">
        <v>746</v>
      </c>
      <c r="F102" s="289"/>
      <c r="G102" s="289"/>
      <c r="H102" s="289"/>
      <c r="J102" s="34"/>
      <c r="K102" s="34"/>
      <c r="L102" s="34"/>
      <c r="M102" s="34"/>
      <c r="N102" s="34">
        <f t="shared" si="4"/>
        <v>0</v>
      </c>
      <c r="O102" s="34"/>
      <c r="P102" s="34"/>
      <c r="Q102" s="34"/>
      <c r="R102" s="34"/>
    </row>
    <row r="103" spans="1:18" s="7" customFormat="1" ht="12.75" hidden="1" customHeight="1" x14ac:dyDescent="0.25">
      <c r="A103" s="75" t="s">
        <v>77</v>
      </c>
      <c r="B103" s="99"/>
      <c r="C103" s="99"/>
      <c r="E103" s="289" t="s">
        <v>747</v>
      </c>
      <c r="F103" s="289"/>
      <c r="G103" s="289"/>
      <c r="H103" s="289"/>
      <c r="J103" s="34"/>
      <c r="K103" s="34"/>
      <c r="L103" s="34"/>
      <c r="M103" s="34"/>
      <c r="N103" s="34">
        <f t="shared" si="4"/>
        <v>0</v>
      </c>
      <c r="O103" s="34"/>
      <c r="P103" s="34"/>
      <c r="Q103" s="34"/>
      <c r="R103" s="34"/>
    </row>
    <row r="104" spans="1:18" s="7" customFormat="1" ht="12.75" hidden="1" customHeight="1" x14ac:dyDescent="0.25">
      <c r="A104" s="75" t="s">
        <v>79</v>
      </c>
      <c r="B104" s="99"/>
      <c r="C104" s="99"/>
      <c r="E104" s="289" t="s">
        <v>370</v>
      </c>
      <c r="F104" s="289"/>
      <c r="G104" s="289"/>
      <c r="H104" s="289"/>
      <c r="J104" s="34"/>
      <c r="K104" s="34"/>
      <c r="L104" s="34"/>
      <c r="M104" s="34"/>
      <c r="N104" s="34">
        <f t="shared" si="4"/>
        <v>0</v>
      </c>
      <c r="O104" s="34"/>
      <c r="P104" s="34"/>
      <c r="Q104" s="34"/>
      <c r="R104" s="34"/>
    </row>
    <row r="105" spans="1:18" s="7" customFormat="1" ht="12.75" hidden="1" customHeight="1" x14ac:dyDescent="0.25">
      <c r="A105" s="75" t="s">
        <v>168</v>
      </c>
      <c r="B105" s="99"/>
      <c r="C105" s="99"/>
      <c r="E105" s="289" t="s">
        <v>447</v>
      </c>
      <c r="F105" s="289"/>
      <c r="G105" s="289"/>
      <c r="H105" s="289"/>
      <c r="J105" s="34"/>
      <c r="K105" s="34"/>
      <c r="L105" s="34"/>
      <c r="M105" s="34"/>
      <c r="N105" s="34">
        <f t="shared" si="4"/>
        <v>0</v>
      </c>
      <c r="O105" s="34"/>
      <c r="P105" s="34"/>
      <c r="Q105" s="34"/>
      <c r="R105" s="34"/>
    </row>
    <row r="106" spans="1:18" s="7" customFormat="1" ht="12.75" hidden="1" customHeight="1" x14ac:dyDescent="0.25">
      <c r="A106" s="75" t="s">
        <v>169</v>
      </c>
      <c r="B106" s="99"/>
      <c r="C106" s="99"/>
      <c r="E106" s="289" t="s">
        <v>448</v>
      </c>
      <c r="F106" s="289"/>
      <c r="G106" s="289"/>
      <c r="H106" s="289"/>
      <c r="J106" s="34"/>
      <c r="K106" s="34"/>
      <c r="L106" s="34"/>
      <c r="M106" s="34"/>
      <c r="N106" s="34">
        <f t="shared" si="4"/>
        <v>0</v>
      </c>
      <c r="O106" s="34"/>
      <c r="P106" s="34"/>
      <c r="Q106" s="34"/>
      <c r="R106" s="34"/>
    </row>
    <row r="107" spans="1:18" s="7" customFormat="1" ht="12.75" hidden="1" customHeight="1" x14ac:dyDescent="0.25">
      <c r="A107" s="75" t="s">
        <v>170</v>
      </c>
      <c r="B107" s="99"/>
      <c r="C107" s="99"/>
      <c r="E107" s="289" t="s">
        <v>449</v>
      </c>
      <c r="F107" s="289"/>
      <c r="G107" s="289"/>
      <c r="H107" s="289"/>
      <c r="J107" s="34"/>
      <c r="K107" s="34"/>
      <c r="L107" s="34"/>
      <c r="M107" s="34"/>
      <c r="N107" s="34">
        <f t="shared" si="4"/>
        <v>0</v>
      </c>
      <c r="O107" s="34"/>
      <c r="P107" s="34"/>
      <c r="Q107" s="34"/>
      <c r="R107" s="34"/>
    </row>
    <row r="108" spans="1:18" s="7" customFormat="1" ht="12.75" hidden="1" customHeight="1" x14ac:dyDescent="0.25">
      <c r="A108" s="75" t="s">
        <v>80</v>
      </c>
      <c r="B108" s="99"/>
      <c r="C108" s="99"/>
      <c r="E108" s="289" t="s">
        <v>450</v>
      </c>
      <c r="F108" s="289"/>
      <c r="G108" s="289"/>
      <c r="H108" s="289"/>
      <c r="J108" s="34"/>
      <c r="K108" s="34"/>
      <c r="L108" s="34"/>
      <c r="M108" s="34"/>
      <c r="N108" s="34">
        <f t="shared" si="4"/>
        <v>0</v>
      </c>
      <c r="O108" s="34"/>
      <c r="P108" s="34"/>
      <c r="Q108" s="34"/>
      <c r="R108" s="34"/>
    </row>
    <row r="109" spans="1:18" s="7" customFormat="1" ht="12.75" hidden="1" customHeight="1" x14ac:dyDescent="0.25">
      <c r="A109" s="75" t="s">
        <v>82</v>
      </c>
      <c r="B109" s="99"/>
      <c r="C109" s="99"/>
      <c r="E109" s="289" t="s">
        <v>451</v>
      </c>
      <c r="F109" s="289"/>
      <c r="G109" s="289"/>
      <c r="H109" s="289"/>
      <c r="J109" s="34"/>
      <c r="K109" s="34"/>
      <c r="L109" s="34"/>
      <c r="M109" s="34"/>
      <c r="N109" s="34">
        <f t="shared" si="4"/>
        <v>0</v>
      </c>
      <c r="O109" s="34"/>
      <c r="P109" s="34"/>
      <c r="Q109" s="34"/>
      <c r="R109" s="34"/>
    </row>
    <row r="110" spans="1:18" s="7" customFormat="1" ht="12.75" hidden="1" customHeight="1" x14ac:dyDescent="0.25">
      <c r="A110" s="75" t="s">
        <v>84</v>
      </c>
      <c r="B110" s="99"/>
      <c r="C110" s="99"/>
      <c r="E110" s="289" t="s">
        <v>452</v>
      </c>
      <c r="F110" s="289"/>
      <c r="G110" s="289"/>
      <c r="H110" s="289"/>
      <c r="J110" s="34"/>
      <c r="K110" s="34"/>
      <c r="L110" s="34"/>
      <c r="M110" s="34"/>
      <c r="N110" s="34">
        <f t="shared" si="4"/>
        <v>0</v>
      </c>
      <c r="O110" s="34"/>
      <c r="P110" s="34"/>
      <c r="Q110" s="34"/>
      <c r="R110" s="34"/>
    </row>
    <row r="111" spans="1:18" s="7" customFormat="1" ht="12.75" hidden="1" customHeight="1" x14ac:dyDescent="0.25">
      <c r="A111" s="75" t="s">
        <v>85</v>
      </c>
      <c r="B111" s="99"/>
      <c r="C111" s="99"/>
      <c r="E111" s="289" t="s">
        <v>453</v>
      </c>
      <c r="F111" s="289"/>
      <c r="G111" s="289"/>
      <c r="H111" s="289"/>
      <c r="J111" s="34"/>
      <c r="K111" s="34"/>
      <c r="L111" s="34"/>
      <c r="M111" s="34"/>
      <c r="N111" s="34">
        <f t="shared" si="4"/>
        <v>0</v>
      </c>
      <c r="O111" s="34"/>
      <c r="P111" s="34"/>
      <c r="Q111" s="34"/>
      <c r="R111" s="34"/>
    </row>
    <row r="112" spans="1:18" s="7" customFormat="1" ht="12.75" hidden="1" customHeight="1" x14ac:dyDescent="0.25">
      <c r="A112" s="75" t="s">
        <v>172</v>
      </c>
      <c r="B112" s="99"/>
      <c r="C112" s="99"/>
      <c r="E112" s="289" t="s">
        <v>454</v>
      </c>
      <c r="F112" s="289"/>
      <c r="G112" s="289"/>
      <c r="H112" s="289"/>
      <c r="J112" s="34"/>
      <c r="K112" s="34"/>
      <c r="L112" s="34"/>
      <c r="M112" s="34"/>
      <c r="N112" s="34">
        <f t="shared" si="4"/>
        <v>0</v>
      </c>
      <c r="O112" s="34"/>
      <c r="P112" s="34"/>
      <c r="Q112" s="34"/>
      <c r="R112" s="34"/>
    </row>
    <row r="113" spans="1:18" s="7" customFormat="1" ht="15" customHeight="1" x14ac:dyDescent="0.25">
      <c r="A113" s="31" t="s">
        <v>246</v>
      </c>
      <c r="B113" s="99"/>
      <c r="C113" s="99"/>
      <c r="E113" s="289" t="s">
        <v>372</v>
      </c>
      <c r="F113" s="289"/>
      <c r="G113" s="289"/>
      <c r="H113" s="289"/>
      <c r="J113" s="34">
        <v>30000</v>
      </c>
      <c r="K113" s="34"/>
      <c r="L113" s="34">
        <v>30000</v>
      </c>
      <c r="M113" s="34"/>
      <c r="N113" s="34">
        <f t="shared" si="4"/>
        <v>20000</v>
      </c>
      <c r="O113" s="34"/>
      <c r="P113" s="34">
        <v>50000</v>
      </c>
      <c r="Q113" s="34"/>
      <c r="R113" s="34">
        <v>50000</v>
      </c>
    </row>
    <row r="114" spans="1:18" s="7" customFormat="1" ht="13.5" customHeight="1" x14ac:dyDescent="0.3">
      <c r="A114" s="293" t="s">
        <v>190</v>
      </c>
      <c r="B114" s="293"/>
      <c r="C114" s="293"/>
      <c r="J114" s="138">
        <f>SUM(J47:J113)</f>
        <v>31657633.350000005</v>
      </c>
      <c r="K114" s="139"/>
      <c r="L114" s="138">
        <f>SUM(L47:L113)</f>
        <v>24389124.339999996</v>
      </c>
      <c r="M114" s="34"/>
      <c r="N114" s="138">
        <f>SUM(N47:N113)</f>
        <v>41187441.99000001</v>
      </c>
      <c r="O114" s="34"/>
      <c r="P114" s="138">
        <f>SUM(P47:P113)</f>
        <v>65576566.329999998</v>
      </c>
      <c r="Q114" s="34"/>
      <c r="R114" s="138">
        <f>SUM(R47:R113)</f>
        <v>71768030.340000004</v>
      </c>
    </row>
    <row r="115" spans="1:18" s="7" customFormat="1" ht="6" customHeight="1" x14ac:dyDescent="0.3">
      <c r="A115" s="19"/>
      <c r="B115" s="19"/>
      <c r="C115" s="19"/>
      <c r="J115" s="139"/>
      <c r="K115" s="139"/>
      <c r="L115" s="34"/>
      <c r="M115" s="34"/>
      <c r="N115" s="34"/>
      <c r="O115" s="34"/>
      <c r="P115" s="34"/>
      <c r="Q115" s="34"/>
      <c r="R115" s="34"/>
    </row>
    <row r="116" spans="1:18" s="7" customFormat="1" ht="12" hidden="1" customHeight="1" x14ac:dyDescent="0.25">
      <c r="A116" s="63" t="s">
        <v>188</v>
      </c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s="7" customFormat="1" ht="11.25" hidden="1" customHeight="1" x14ac:dyDescent="0.25">
      <c r="A117" s="75" t="s">
        <v>108</v>
      </c>
      <c r="E117" s="100">
        <v>5</v>
      </c>
      <c r="F117" s="101" t="s">
        <v>28</v>
      </c>
      <c r="G117" s="100" t="s">
        <v>7</v>
      </c>
      <c r="H117" s="100" t="s">
        <v>17</v>
      </c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s="7" customFormat="1" ht="11.25" hidden="1" customHeight="1" x14ac:dyDescent="0.25">
      <c r="A118" s="75" t="s">
        <v>179</v>
      </c>
      <c r="E118" s="100">
        <v>5</v>
      </c>
      <c r="F118" s="101" t="s">
        <v>28</v>
      </c>
      <c r="G118" s="100" t="s">
        <v>7</v>
      </c>
      <c r="H118" s="100" t="s">
        <v>63</v>
      </c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s="7" customFormat="1" ht="11.25" hidden="1" customHeight="1" x14ac:dyDescent="0.25">
      <c r="A119" s="75" t="s">
        <v>181</v>
      </c>
      <c r="E119" s="100">
        <v>5</v>
      </c>
      <c r="F119" s="101" t="s">
        <v>28</v>
      </c>
      <c r="G119" s="100" t="s">
        <v>7</v>
      </c>
      <c r="H119" s="100" t="s">
        <v>10</v>
      </c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s="7" customFormat="1" ht="11.25" hidden="1" customHeight="1" x14ac:dyDescent="0.25">
      <c r="A120" s="75" t="s">
        <v>180</v>
      </c>
      <c r="E120" s="100">
        <v>5</v>
      </c>
      <c r="F120" s="101" t="s">
        <v>28</v>
      </c>
      <c r="G120" s="100" t="s">
        <v>7</v>
      </c>
      <c r="H120" s="102" t="s">
        <v>48</v>
      </c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s="7" customFormat="1" ht="12" hidden="1" customHeight="1" x14ac:dyDescent="0.25">
      <c r="A121" s="75" t="s">
        <v>182</v>
      </c>
      <c r="E121" s="100">
        <v>5</v>
      </c>
      <c r="F121" s="101" t="s">
        <v>28</v>
      </c>
      <c r="G121" s="100" t="s">
        <v>7</v>
      </c>
      <c r="H121" s="100" t="s">
        <v>8</v>
      </c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s="7" customFormat="1" ht="12" hidden="1" customHeight="1" x14ac:dyDescent="0.25">
      <c r="A122" s="75" t="s">
        <v>183</v>
      </c>
      <c r="E122" s="100">
        <v>5</v>
      </c>
      <c r="F122" s="101" t="s">
        <v>28</v>
      </c>
      <c r="G122" s="100" t="s">
        <v>7</v>
      </c>
      <c r="H122" s="100" t="s">
        <v>15</v>
      </c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s="7" customFormat="1" ht="19" hidden="1" customHeight="1" x14ac:dyDescent="0.3">
      <c r="A123" s="58" t="s">
        <v>184</v>
      </c>
      <c r="J123" s="20">
        <v>0</v>
      </c>
      <c r="K123" s="148"/>
      <c r="L123" s="20">
        <v>0</v>
      </c>
      <c r="M123" s="148"/>
      <c r="N123" s="20">
        <v>0</v>
      </c>
      <c r="O123" s="148"/>
      <c r="P123" s="20">
        <v>0</v>
      </c>
      <c r="Q123" s="148"/>
      <c r="R123" s="147">
        <f>SUM(R117:R122)</f>
        <v>0</v>
      </c>
    </row>
    <row r="124" spans="1:18" s="7" customFormat="1" ht="6" hidden="1" customHeight="1" x14ac:dyDescent="0.25"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s="7" customFormat="1" ht="18" customHeight="1" x14ac:dyDescent="0.3">
      <c r="A125" s="62" t="s">
        <v>189</v>
      </c>
      <c r="B125" s="11"/>
      <c r="C125" s="11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s="7" customFormat="1" ht="6" customHeight="1" x14ac:dyDescent="0.3">
      <c r="A126" s="11"/>
      <c r="B126" s="22"/>
      <c r="C126" s="22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18" s="7" customFormat="1" ht="15" customHeight="1" x14ac:dyDescent="0.25">
      <c r="A127" s="31" t="s">
        <v>89</v>
      </c>
      <c r="B127" s="99"/>
      <c r="C127" s="99"/>
      <c r="E127" s="289" t="s">
        <v>723</v>
      </c>
      <c r="F127" s="289"/>
      <c r="G127" s="289"/>
      <c r="H127" s="289"/>
      <c r="J127" s="34">
        <v>678829.62</v>
      </c>
      <c r="K127" s="34"/>
      <c r="L127" s="34"/>
      <c r="M127" s="34"/>
      <c r="N127" s="34">
        <f t="shared" ref="N127" si="5">P127-L127</f>
        <v>2200000</v>
      </c>
      <c r="O127" s="34"/>
      <c r="P127" s="34">
        <v>2200000</v>
      </c>
      <c r="Q127" s="34"/>
      <c r="R127" s="34">
        <v>13200000</v>
      </c>
    </row>
    <row r="128" spans="1:18" s="7" customFormat="1" ht="12.75" hidden="1" customHeight="1" x14ac:dyDescent="0.25">
      <c r="A128" s="75" t="s">
        <v>93</v>
      </c>
      <c r="B128" s="99"/>
      <c r="C128" s="99"/>
      <c r="E128" s="30">
        <v>1</v>
      </c>
      <c r="F128" s="127" t="s">
        <v>92</v>
      </c>
      <c r="G128" s="30" t="s">
        <v>33</v>
      </c>
      <c r="H128" s="30" t="s">
        <v>8</v>
      </c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s="7" customFormat="1" ht="12.75" hidden="1" customHeight="1" x14ac:dyDescent="0.25">
      <c r="A129" s="75" t="s">
        <v>94</v>
      </c>
      <c r="B129" s="104"/>
      <c r="C129" s="104"/>
      <c r="E129" s="30">
        <v>1</v>
      </c>
      <c r="F129" s="127" t="s">
        <v>92</v>
      </c>
      <c r="G129" s="30" t="s">
        <v>33</v>
      </c>
      <c r="H129" s="30" t="s">
        <v>48</v>
      </c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s="7" customFormat="1" ht="12.75" hidden="1" customHeight="1" x14ac:dyDescent="0.25">
      <c r="A130" s="75" t="s">
        <v>95</v>
      </c>
      <c r="B130" s="104"/>
      <c r="C130" s="104"/>
      <c r="D130" s="101"/>
      <c r="E130" s="289" t="s">
        <v>748</v>
      </c>
      <c r="F130" s="289"/>
      <c r="G130" s="289"/>
      <c r="H130" s="289"/>
      <c r="J130" s="34">
        <v>0</v>
      </c>
      <c r="K130" s="34"/>
      <c r="L130" s="34"/>
      <c r="M130" s="34"/>
      <c r="N130" s="34">
        <f t="shared" ref="N130" si="6">P130-L130</f>
        <v>0</v>
      </c>
      <c r="O130" s="34"/>
      <c r="P130" s="34">
        <v>0</v>
      </c>
      <c r="Q130" s="34"/>
      <c r="R130" s="34"/>
    </row>
    <row r="131" spans="1:18" s="7" customFormat="1" ht="12.75" hidden="1" customHeight="1" x14ac:dyDescent="0.25">
      <c r="A131" s="75" t="s">
        <v>96</v>
      </c>
      <c r="B131" s="99"/>
      <c r="C131" s="99"/>
      <c r="E131" s="289" t="s">
        <v>749</v>
      </c>
      <c r="F131" s="289"/>
      <c r="G131" s="289"/>
      <c r="H131" s="289"/>
      <c r="J131" s="34"/>
      <c r="K131" s="34"/>
      <c r="L131" s="34"/>
      <c r="M131" s="34"/>
      <c r="N131" s="34">
        <f t="shared" ref="N131:N143" si="7">P131-L131</f>
        <v>0</v>
      </c>
      <c r="O131" s="34"/>
      <c r="P131" s="34"/>
      <c r="Q131" s="34"/>
      <c r="R131" s="34"/>
    </row>
    <row r="132" spans="1:18" s="7" customFormat="1" ht="12.75" hidden="1" customHeight="1" x14ac:dyDescent="0.25">
      <c r="A132" s="75" t="s">
        <v>97</v>
      </c>
      <c r="B132" s="104"/>
      <c r="C132" s="104"/>
      <c r="E132" s="289" t="s">
        <v>750</v>
      </c>
      <c r="F132" s="289"/>
      <c r="G132" s="289"/>
      <c r="H132" s="289"/>
      <c r="J132" s="34"/>
      <c r="K132" s="34"/>
      <c r="L132" s="34"/>
      <c r="M132" s="34"/>
      <c r="N132" s="34">
        <f t="shared" si="7"/>
        <v>0</v>
      </c>
      <c r="O132" s="34"/>
      <c r="P132" s="34"/>
      <c r="Q132" s="34"/>
      <c r="R132" s="34"/>
    </row>
    <row r="133" spans="1:18" s="7" customFormat="1" ht="12.75" hidden="1" customHeight="1" x14ac:dyDescent="0.25">
      <c r="A133" s="75" t="s">
        <v>98</v>
      </c>
      <c r="B133" s="104"/>
      <c r="C133" s="104"/>
      <c r="D133" s="101"/>
      <c r="E133" s="289" t="s">
        <v>751</v>
      </c>
      <c r="F133" s="289"/>
      <c r="G133" s="289"/>
      <c r="H133" s="289"/>
      <c r="J133" s="34"/>
      <c r="K133" s="34"/>
      <c r="L133" s="34"/>
      <c r="M133" s="34"/>
      <c r="N133" s="34">
        <f t="shared" si="7"/>
        <v>0</v>
      </c>
      <c r="O133" s="34"/>
      <c r="P133" s="34"/>
      <c r="Q133" s="34"/>
      <c r="R133" s="34"/>
    </row>
    <row r="134" spans="1:18" s="7" customFormat="1" ht="12.75" hidden="1" customHeight="1" x14ac:dyDescent="0.25">
      <c r="A134" s="75" t="s">
        <v>99</v>
      </c>
      <c r="B134" s="99"/>
      <c r="C134" s="99"/>
      <c r="E134" s="289" t="s">
        <v>752</v>
      </c>
      <c r="F134" s="289"/>
      <c r="G134" s="289"/>
      <c r="H134" s="289"/>
      <c r="J134" s="34"/>
      <c r="K134" s="34"/>
      <c r="L134" s="34"/>
      <c r="M134" s="34"/>
      <c r="N134" s="34">
        <f t="shared" si="7"/>
        <v>0</v>
      </c>
      <c r="O134" s="34"/>
      <c r="P134" s="34"/>
      <c r="Q134" s="34"/>
      <c r="R134" s="34"/>
    </row>
    <row r="135" spans="1:18" s="7" customFormat="1" ht="12.75" hidden="1" customHeight="1" x14ac:dyDescent="0.25">
      <c r="A135" s="75" t="s">
        <v>174</v>
      </c>
      <c r="B135" s="99"/>
      <c r="C135" s="99"/>
      <c r="E135" s="289" t="s">
        <v>753</v>
      </c>
      <c r="F135" s="289"/>
      <c r="G135" s="289"/>
      <c r="H135" s="289"/>
      <c r="J135" s="34"/>
      <c r="K135" s="34"/>
      <c r="L135" s="34"/>
      <c r="M135" s="34"/>
      <c r="N135" s="34">
        <f t="shared" si="7"/>
        <v>0</v>
      </c>
      <c r="O135" s="34"/>
      <c r="P135" s="34"/>
      <c r="Q135" s="34"/>
      <c r="R135" s="34"/>
    </row>
    <row r="136" spans="1:18" s="7" customFormat="1" ht="12.75" hidden="1" customHeight="1" x14ac:dyDescent="0.25">
      <c r="A136" s="75" t="s">
        <v>175</v>
      </c>
      <c r="B136" s="99"/>
      <c r="C136" s="99"/>
      <c r="E136" s="289" t="s">
        <v>754</v>
      </c>
      <c r="F136" s="289"/>
      <c r="G136" s="289"/>
      <c r="H136" s="289"/>
      <c r="J136" s="34"/>
      <c r="K136" s="34"/>
      <c r="L136" s="34"/>
      <c r="M136" s="34"/>
      <c r="N136" s="34">
        <f t="shared" si="7"/>
        <v>0</v>
      </c>
      <c r="O136" s="34"/>
      <c r="P136" s="34"/>
      <c r="Q136" s="34"/>
      <c r="R136" s="34"/>
    </row>
    <row r="137" spans="1:18" s="7" customFormat="1" ht="12.75" hidden="1" customHeight="1" x14ac:dyDescent="0.25">
      <c r="A137" s="75" t="s">
        <v>176</v>
      </c>
      <c r="B137" s="99"/>
      <c r="C137" s="99"/>
      <c r="E137" s="289" t="s">
        <v>755</v>
      </c>
      <c r="F137" s="289"/>
      <c r="G137" s="289"/>
      <c r="H137" s="289"/>
      <c r="J137" s="34"/>
      <c r="K137" s="34"/>
      <c r="L137" s="34"/>
      <c r="M137" s="34"/>
      <c r="N137" s="34">
        <f t="shared" si="7"/>
        <v>0</v>
      </c>
      <c r="O137" s="34"/>
      <c r="P137" s="34"/>
      <c r="Q137" s="34"/>
      <c r="R137" s="34"/>
    </row>
    <row r="138" spans="1:18" s="7" customFormat="1" ht="12.75" hidden="1" customHeight="1" x14ac:dyDescent="0.25">
      <c r="A138" s="75" t="s">
        <v>100</v>
      </c>
      <c r="B138" s="99"/>
      <c r="C138" s="99"/>
      <c r="E138" s="289" t="s">
        <v>756</v>
      </c>
      <c r="F138" s="289"/>
      <c r="G138" s="289"/>
      <c r="H138" s="289"/>
      <c r="J138" s="34"/>
      <c r="K138" s="34"/>
      <c r="L138" s="34"/>
      <c r="M138" s="34"/>
      <c r="N138" s="34">
        <f t="shared" si="7"/>
        <v>0</v>
      </c>
      <c r="O138" s="34"/>
      <c r="P138" s="34"/>
      <c r="Q138" s="34"/>
      <c r="R138" s="34"/>
    </row>
    <row r="139" spans="1:18" s="7" customFormat="1" ht="12.75" hidden="1" customHeight="1" x14ac:dyDescent="0.25">
      <c r="A139" s="75" t="s">
        <v>102</v>
      </c>
      <c r="B139" s="99"/>
      <c r="C139" s="99"/>
      <c r="E139" s="289" t="s">
        <v>757</v>
      </c>
      <c r="F139" s="289"/>
      <c r="G139" s="289"/>
      <c r="H139" s="289"/>
      <c r="J139" s="34"/>
      <c r="K139" s="34"/>
      <c r="L139" s="34"/>
      <c r="M139" s="34"/>
      <c r="N139" s="34">
        <f t="shared" si="7"/>
        <v>0</v>
      </c>
      <c r="O139" s="34"/>
      <c r="P139" s="34"/>
      <c r="Q139" s="34"/>
      <c r="R139" s="34"/>
    </row>
    <row r="140" spans="1:18" s="7" customFormat="1" ht="12.75" hidden="1" customHeight="1" x14ac:dyDescent="0.25">
      <c r="A140" s="75" t="s">
        <v>103</v>
      </c>
      <c r="B140" s="99"/>
      <c r="C140" s="99"/>
      <c r="E140" s="289" t="s">
        <v>758</v>
      </c>
      <c r="F140" s="289"/>
      <c r="G140" s="289"/>
      <c r="H140" s="289"/>
      <c r="J140" s="34"/>
      <c r="K140" s="34"/>
      <c r="L140" s="34"/>
      <c r="M140" s="34"/>
      <c r="N140" s="34">
        <f t="shared" si="7"/>
        <v>0</v>
      </c>
      <c r="O140" s="34"/>
      <c r="P140" s="34"/>
      <c r="Q140" s="34"/>
      <c r="R140" s="34"/>
    </row>
    <row r="141" spans="1:18" s="7" customFormat="1" ht="12.75" hidden="1" customHeight="1" x14ac:dyDescent="0.25">
      <c r="A141" s="75" t="s">
        <v>104</v>
      </c>
      <c r="B141" s="99"/>
      <c r="C141" s="99"/>
      <c r="D141" s="101"/>
      <c r="E141" s="289" t="s">
        <v>759</v>
      </c>
      <c r="F141" s="289"/>
      <c r="G141" s="289"/>
      <c r="H141" s="289"/>
      <c r="J141" s="34"/>
      <c r="K141" s="34"/>
      <c r="L141" s="34"/>
      <c r="M141" s="34"/>
      <c r="N141" s="34">
        <f t="shared" si="7"/>
        <v>0</v>
      </c>
      <c r="O141" s="34"/>
      <c r="P141" s="34"/>
      <c r="Q141" s="34"/>
      <c r="R141" s="34"/>
    </row>
    <row r="142" spans="1:18" s="7" customFormat="1" ht="12.75" hidden="1" customHeight="1" x14ac:dyDescent="0.25">
      <c r="A142" s="75" t="s">
        <v>105</v>
      </c>
      <c r="B142" s="99"/>
      <c r="C142" s="99"/>
      <c r="D142" s="101"/>
      <c r="E142" s="289" t="s">
        <v>760</v>
      </c>
      <c r="F142" s="289"/>
      <c r="G142" s="289"/>
      <c r="H142" s="289"/>
      <c r="J142" s="34"/>
      <c r="K142" s="34"/>
      <c r="L142" s="34"/>
      <c r="M142" s="34"/>
      <c r="N142" s="34">
        <f t="shared" si="7"/>
        <v>0</v>
      </c>
      <c r="O142" s="34"/>
      <c r="P142" s="34"/>
      <c r="Q142" s="34"/>
      <c r="R142" s="34"/>
    </row>
    <row r="143" spans="1:18" s="7" customFormat="1" ht="15" customHeight="1" x14ac:dyDescent="0.25">
      <c r="A143" s="31" t="s">
        <v>106</v>
      </c>
      <c r="B143" s="99"/>
      <c r="C143" s="99"/>
      <c r="D143" s="101"/>
      <c r="E143" s="289" t="s">
        <v>615</v>
      </c>
      <c r="F143" s="289"/>
      <c r="G143" s="289"/>
      <c r="H143" s="289"/>
      <c r="J143" s="34">
        <v>107200</v>
      </c>
      <c r="K143" s="34"/>
      <c r="L143" s="34"/>
      <c r="M143" s="34"/>
      <c r="N143" s="34">
        <f t="shared" si="7"/>
        <v>50000</v>
      </c>
      <c r="O143" s="34"/>
      <c r="P143" s="34">
        <v>50000</v>
      </c>
      <c r="Q143" s="34"/>
      <c r="R143" s="34">
        <v>50000</v>
      </c>
    </row>
    <row r="144" spans="1:18" s="7" customFormat="1" ht="12.75" hidden="1" customHeight="1" x14ac:dyDescent="0.25">
      <c r="A144" s="75" t="s">
        <v>177</v>
      </c>
      <c r="B144" s="99"/>
      <c r="C144" s="99"/>
      <c r="D144" s="101"/>
      <c r="E144" s="100">
        <v>1</v>
      </c>
      <c r="F144" s="101" t="s">
        <v>92</v>
      </c>
      <c r="G144" s="100" t="s">
        <v>28</v>
      </c>
      <c r="H144" s="100" t="s">
        <v>8</v>
      </c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1:21" s="7" customFormat="1" ht="12.75" hidden="1" customHeight="1" x14ac:dyDescent="0.25">
      <c r="A145" s="75" t="s">
        <v>178</v>
      </c>
      <c r="B145" s="99"/>
      <c r="C145" s="99"/>
      <c r="D145" s="101"/>
      <c r="E145" s="100">
        <v>1</v>
      </c>
      <c r="F145" s="101" t="s">
        <v>92</v>
      </c>
      <c r="G145" s="100" t="s">
        <v>28</v>
      </c>
      <c r="H145" s="100" t="s">
        <v>44</v>
      </c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21" s="7" customFormat="1" ht="12.75" hidden="1" customHeight="1" x14ac:dyDescent="0.25">
      <c r="A146" s="75" t="s">
        <v>235</v>
      </c>
      <c r="B146" s="99"/>
      <c r="C146" s="99"/>
      <c r="D146" s="101"/>
      <c r="E146" s="100">
        <v>1</v>
      </c>
      <c r="F146" s="101" t="s">
        <v>92</v>
      </c>
      <c r="G146" s="100" t="s">
        <v>28</v>
      </c>
      <c r="H146" s="100" t="s">
        <v>63</v>
      </c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21" s="25" customFormat="1" ht="15" customHeight="1" x14ac:dyDescent="0.3">
      <c r="A147" s="58" t="s">
        <v>107</v>
      </c>
      <c r="B147" s="24"/>
      <c r="C147" s="24"/>
      <c r="J147" s="20">
        <f>SUM(J127:J146)</f>
        <v>786029.62</v>
      </c>
      <c r="K147" s="21"/>
      <c r="L147" s="20">
        <f>SUM(L127:L146)</f>
        <v>0</v>
      </c>
      <c r="M147" s="148"/>
      <c r="N147" s="20">
        <f>SUM(N127:N146)</f>
        <v>2250000</v>
      </c>
      <c r="O147" s="148"/>
      <c r="P147" s="20">
        <f>SUM(P127:P146)</f>
        <v>2250000</v>
      </c>
      <c r="Q147" s="148"/>
      <c r="R147" s="20">
        <f>SUM(R127:R143)</f>
        <v>13250000</v>
      </c>
    </row>
    <row r="148" spans="1:21" s="7" customFormat="1" ht="6" customHeight="1" x14ac:dyDescent="0.25"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21" s="7" customFormat="1" ht="13.5" customHeight="1" thickBot="1" x14ac:dyDescent="0.35">
      <c r="A149" s="11" t="s">
        <v>109</v>
      </c>
      <c r="B149" s="26"/>
      <c r="C149" s="26"/>
      <c r="J149" s="27">
        <f>J44+J114+J123+J147</f>
        <v>57645849.870000005</v>
      </c>
      <c r="K149" s="21"/>
      <c r="L149" s="27">
        <f>L44+L114+L123+L147</f>
        <v>35291122.849999994</v>
      </c>
      <c r="M149" s="34"/>
      <c r="N149" s="27">
        <f>N44+N114+N123+N147</f>
        <v>60826855.330000013</v>
      </c>
      <c r="O149" s="34"/>
      <c r="P149" s="27">
        <f>P44+P114+P123+P147</f>
        <v>96117978.180000007</v>
      </c>
      <c r="Q149" s="34"/>
      <c r="R149" s="27">
        <f>R44+R114+R123+R147</f>
        <v>114575214.21000001</v>
      </c>
    </row>
    <row r="150" spans="1:21" s="7" customFormat="1" ht="13" thickTop="1" x14ac:dyDescent="0.25">
      <c r="A150" s="29"/>
      <c r="B150" s="29"/>
      <c r="C150" s="29"/>
      <c r="D150" s="32"/>
      <c r="E150" s="29"/>
      <c r="F150" s="29"/>
      <c r="H150" s="33"/>
      <c r="I150" s="33"/>
      <c r="J150" s="151"/>
      <c r="K150" s="151"/>
      <c r="L150" s="151"/>
      <c r="M150" s="151"/>
      <c r="N150" s="34"/>
      <c r="O150" s="34"/>
      <c r="P150" s="34"/>
      <c r="Q150" s="34"/>
      <c r="R150" s="34"/>
      <c r="U150" s="7">
        <f>N149-3666975</f>
        <v>57159880.330000013</v>
      </c>
    </row>
    <row r="151" spans="1:21" s="7" customFormat="1" x14ac:dyDescent="0.25">
      <c r="A151" s="29"/>
      <c r="B151" s="29"/>
      <c r="C151" s="29"/>
      <c r="D151" s="32"/>
      <c r="E151" s="29"/>
      <c r="F151" s="29"/>
      <c r="H151" s="33"/>
      <c r="I151" s="33"/>
      <c r="J151" s="151"/>
      <c r="K151" s="151"/>
      <c r="L151" s="151"/>
      <c r="M151" s="151"/>
      <c r="N151" s="34"/>
      <c r="O151" s="34"/>
      <c r="P151" s="34"/>
      <c r="Q151" s="34"/>
      <c r="R151" s="34"/>
    </row>
    <row r="152" spans="1:21" x14ac:dyDescent="0.25">
      <c r="A152" s="289" t="s">
        <v>132</v>
      </c>
      <c r="B152" s="289"/>
      <c r="C152" s="289"/>
      <c r="D152" s="31"/>
      <c r="E152" s="30"/>
      <c r="G152" s="29"/>
      <c r="I152" s="29"/>
      <c r="J152" s="295" t="s">
        <v>133</v>
      </c>
      <c r="K152" s="295"/>
      <c r="L152" s="295"/>
      <c r="M152" s="152"/>
      <c r="N152" s="44"/>
      <c r="O152" s="44"/>
      <c r="P152" s="295" t="s">
        <v>134</v>
      </c>
      <c r="Q152" s="295"/>
      <c r="R152" s="295"/>
    </row>
    <row r="153" spans="1:21" x14ac:dyDescent="0.25">
      <c r="A153" s="45"/>
      <c r="D153" s="31"/>
      <c r="E153" s="46"/>
      <c r="G153" s="29"/>
      <c r="I153" s="29"/>
      <c r="J153" s="140"/>
      <c r="K153" s="149"/>
      <c r="L153" s="149"/>
      <c r="M153" s="140"/>
      <c r="N153" s="34"/>
      <c r="O153" s="34"/>
      <c r="P153" s="34"/>
      <c r="Q153" s="149"/>
      <c r="R153" s="149"/>
    </row>
    <row r="154" spans="1:21" x14ac:dyDescent="0.25">
      <c r="A154" s="45"/>
      <c r="D154" s="31"/>
      <c r="E154" s="46"/>
      <c r="G154" s="29"/>
      <c r="I154" s="29"/>
      <c r="J154" s="144"/>
      <c r="M154" s="83"/>
      <c r="N154" s="34"/>
      <c r="O154" s="34"/>
      <c r="P154" s="46"/>
    </row>
    <row r="155" spans="1:21" x14ac:dyDescent="0.25">
      <c r="A155" s="47"/>
      <c r="D155" s="29"/>
      <c r="E155" s="48"/>
      <c r="G155" s="29"/>
      <c r="I155" s="29"/>
      <c r="J155" s="29"/>
      <c r="M155" s="29"/>
      <c r="P155" s="48"/>
    </row>
    <row r="156" spans="1:21" ht="13" x14ac:dyDescent="0.3">
      <c r="A156" s="292" t="s">
        <v>858</v>
      </c>
      <c r="B156" s="292"/>
      <c r="C156" s="292"/>
      <c r="D156" s="50"/>
      <c r="E156" s="51"/>
      <c r="G156" s="29"/>
      <c r="I156" s="29"/>
      <c r="J156" s="292" t="s">
        <v>274</v>
      </c>
      <c r="K156" s="292"/>
      <c r="L156" s="292"/>
      <c r="M156" s="52"/>
      <c r="N156" s="54"/>
      <c r="O156" s="54"/>
      <c r="P156" s="277" t="s">
        <v>136</v>
      </c>
      <c r="Q156" s="277"/>
      <c r="R156" s="277"/>
    </row>
    <row r="157" spans="1:21" x14ac:dyDescent="0.25">
      <c r="A157" s="289" t="s">
        <v>859</v>
      </c>
      <c r="B157" s="289"/>
      <c r="C157" s="289"/>
      <c r="D157" s="29"/>
      <c r="E157" s="30"/>
      <c r="G157" s="29"/>
      <c r="I157" s="29"/>
      <c r="J157" s="289" t="s">
        <v>255</v>
      </c>
      <c r="K157" s="289"/>
      <c r="L157" s="289"/>
      <c r="M157" s="31"/>
      <c r="N157" s="33"/>
      <c r="O157" s="33"/>
      <c r="P157" s="278" t="s">
        <v>138</v>
      </c>
      <c r="Q157" s="278"/>
      <c r="R157" s="278"/>
    </row>
  </sheetData>
  <customSheetViews>
    <customSheetView guid="{DE3A1FFE-44A0-41BD-98AB-2A2226968564}" showPageBreaks="1" printArea="1" hiddenRows="1" view="pageBreakPreview">
      <pane xSplit="1" ySplit="14" topLeftCell="B111" activePane="bottomRight" state="frozen"/>
      <selection pane="bottomRight" activeCell="R149" sqref="R149"/>
      <pageMargins left="0.75" right="0.5" top="0.8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23" activePane="bottomRight" state="frozen"/>
      <selection pane="bottomRight" activeCell="R71" sqref="R71"/>
      <pageMargins left="0.75" right="0.5" top="0.8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13" activePane="bottomRight" state="frozen"/>
      <selection pane="bottomRight" activeCell="N141" sqref="N141"/>
      <pageMargins left="0.75" right="0.5" top="0.8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49" activePane="bottomRight" state="frozen"/>
      <selection pane="bottomRight" activeCell="C18" sqref="C18"/>
      <pageMargins left="0.75" right="0.5" top="0.8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pane xSplit="1" ySplit="14" topLeftCell="E82" activePane="bottomRight" state="frozen"/>
      <selection pane="bottomRight" activeCell="R145" sqref="R145"/>
      <pageMargins left="0.75" right="0.5" top="0.8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13">
    <mergeCell ref="E104:H104"/>
    <mergeCell ref="E105:H105"/>
    <mergeCell ref="E106:H106"/>
    <mergeCell ref="E112:H112"/>
    <mergeCell ref="E113:H113"/>
    <mergeCell ref="E107:H107"/>
    <mergeCell ref="E108:H108"/>
    <mergeCell ref="E109:H109"/>
    <mergeCell ref="E110:H110"/>
    <mergeCell ref="E111:H111"/>
    <mergeCell ref="E95:H95"/>
    <mergeCell ref="E96:H96"/>
    <mergeCell ref="E97:H97"/>
    <mergeCell ref="E98:H98"/>
    <mergeCell ref="E99:H99"/>
    <mergeCell ref="E100:H100"/>
    <mergeCell ref="E101:H101"/>
    <mergeCell ref="E102:H102"/>
    <mergeCell ref="E103:H103"/>
    <mergeCell ref="E86:H86"/>
    <mergeCell ref="E87:H87"/>
    <mergeCell ref="E88:H88"/>
    <mergeCell ref="E89:H89"/>
    <mergeCell ref="E90:H90"/>
    <mergeCell ref="E91:H91"/>
    <mergeCell ref="E92:H92"/>
    <mergeCell ref="E93:H93"/>
    <mergeCell ref="E94:H94"/>
    <mergeCell ref="E77:H77"/>
    <mergeCell ref="E78:H78"/>
    <mergeCell ref="E79:H79"/>
    <mergeCell ref="E80:H80"/>
    <mergeCell ref="E81:H81"/>
    <mergeCell ref="E82:H82"/>
    <mergeCell ref="E83:H83"/>
    <mergeCell ref="E84:H84"/>
    <mergeCell ref="E85:H85"/>
    <mergeCell ref="E64:H64"/>
    <mergeCell ref="E65:H65"/>
    <mergeCell ref="E66:H66"/>
    <mergeCell ref="E67:H67"/>
    <mergeCell ref="E68:H68"/>
    <mergeCell ref="E69:H69"/>
    <mergeCell ref="E74:H74"/>
    <mergeCell ref="E75:H75"/>
    <mergeCell ref="E76:H76"/>
    <mergeCell ref="E73:H73"/>
    <mergeCell ref="E47:H47"/>
    <mergeCell ref="E49:H49"/>
    <mergeCell ref="E51:H51"/>
    <mergeCell ref="E58:H58"/>
    <mergeCell ref="E59:H59"/>
    <mergeCell ref="E60:H60"/>
    <mergeCell ref="E61:H61"/>
    <mergeCell ref="E62:H62"/>
    <mergeCell ref="E63:H6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A15:C15"/>
    <mergeCell ref="E15:H15"/>
    <mergeCell ref="A114:C114"/>
    <mergeCell ref="A3:S3"/>
    <mergeCell ref="A4:S4"/>
    <mergeCell ref="L11:P11"/>
    <mergeCell ref="A13:C13"/>
    <mergeCell ref="E13:H13"/>
    <mergeCell ref="P12:P14"/>
    <mergeCell ref="E18:H18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127:H127"/>
    <mergeCell ref="E130:H130"/>
    <mergeCell ref="E131:H131"/>
    <mergeCell ref="E132:H132"/>
    <mergeCell ref="E133:H133"/>
    <mergeCell ref="P152:R152"/>
    <mergeCell ref="P156:R156"/>
    <mergeCell ref="P157:R157"/>
    <mergeCell ref="A152:C152"/>
    <mergeCell ref="A156:C156"/>
    <mergeCell ref="A157:C157"/>
    <mergeCell ref="J152:L152"/>
    <mergeCell ref="J156:L156"/>
    <mergeCell ref="J157:L157"/>
    <mergeCell ref="E139:H139"/>
    <mergeCell ref="E140:H140"/>
    <mergeCell ref="E141:H141"/>
    <mergeCell ref="E142:H142"/>
    <mergeCell ref="E143:H143"/>
    <mergeCell ref="E134:H134"/>
    <mergeCell ref="E135:H135"/>
    <mergeCell ref="E136:H136"/>
    <mergeCell ref="E137:H137"/>
    <mergeCell ref="E138:H138"/>
  </mergeCells>
  <phoneticPr fontId="15" type="noConversion"/>
  <printOptions horizontalCentered="1"/>
  <pageMargins left="0.75" right="0.5" top="1" bottom="1" header="0.75" footer="0.5"/>
  <pageSetup paperSize="5" scale="90" orientation="landscape" horizontalDpi="4294967293" verticalDpi="300" r:id="rId6"/>
  <headerFooter alignWithMargins="0">
    <oddFooter>&amp;C&amp;"Arial Narrow,Regular"&amp;9Page &amp;P of &amp;N</oddFooter>
  </headerFooter>
  <rowBreaks count="1" manualBreakCount="1">
    <brk id="124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T150"/>
  <sheetViews>
    <sheetView view="pageBreakPreview" zoomScaleNormal="85" zoomScaleSheetLayoutView="100" workbookViewId="0">
      <pane xSplit="1" ySplit="16" topLeftCell="B64" activePane="bottomRight" state="frozen"/>
      <selection pane="topRight" activeCell="B1" sqref="B1"/>
      <selection pane="bottomLeft" activeCell="A15" sqref="A15"/>
      <selection pane="bottomRight" activeCell="R114" sqref="R114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9" width="8.84375" style="1"/>
    <col min="20" max="20" width="9.69140625" style="1" bestFit="1" customWidth="1"/>
    <col min="21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203</v>
      </c>
      <c r="H6" s="3"/>
      <c r="I6" s="3"/>
      <c r="R6" s="70">
        <v>1071</v>
      </c>
    </row>
    <row r="7" spans="1:19" ht="15" customHeight="1" x14ac:dyDescent="0.3">
      <c r="A7" s="5" t="s">
        <v>118</v>
      </c>
      <c r="B7" s="2" t="s">
        <v>112</v>
      </c>
      <c r="C7" s="5" t="s">
        <v>114</v>
      </c>
    </row>
    <row r="8" spans="1:19" ht="15" customHeight="1" x14ac:dyDescent="0.3">
      <c r="A8" s="5" t="s">
        <v>119</v>
      </c>
      <c r="B8" s="2" t="s">
        <v>112</v>
      </c>
      <c r="C8" s="5" t="s">
        <v>301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80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7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39"/>
      <c r="L13" s="39" t="s">
        <v>319</v>
      </c>
      <c r="M13" s="39"/>
      <c r="N13" s="39" t="s">
        <v>319</v>
      </c>
      <c r="O13" s="39"/>
      <c r="P13" s="287"/>
      <c r="Q13" s="40"/>
      <c r="R13" s="39">
        <v>2022</v>
      </c>
    </row>
    <row r="14" spans="1:19" ht="15" customHeight="1" x14ac:dyDescent="0.25">
      <c r="A14" s="79"/>
      <c r="B14" s="79"/>
      <c r="C14" s="79"/>
      <c r="D14" s="9"/>
      <c r="E14" s="79"/>
      <c r="F14" s="79"/>
      <c r="G14" s="79"/>
      <c r="H14" s="79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87"/>
      <c r="Q14" s="40"/>
      <c r="R14" s="181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18" s="7" customFormat="1" ht="18" customHeight="1" x14ac:dyDescent="0.3">
      <c r="A17" s="62" t="s">
        <v>186</v>
      </c>
      <c r="B17" s="12"/>
      <c r="C17" s="12"/>
      <c r="J17" s="13"/>
      <c r="K17" s="13"/>
    </row>
    <row r="18" spans="1:18" s="7" customFormat="1" ht="15" customHeight="1" x14ac:dyDescent="0.25">
      <c r="A18" s="31" t="s">
        <v>6</v>
      </c>
      <c r="B18" s="99"/>
      <c r="C18" s="99"/>
      <c r="D18" s="100"/>
      <c r="E18" s="289" t="s">
        <v>324</v>
      </c>
      <c r="F18" s="289"/>
      <c r="G18" s="289"/>
      <c r="H18" s="289"/>
      <c r="I18" s="100"/>
      <c r="J18" s="77">
        <v>7376535.04</v>
      </c>
      <c r="K18" s="77"/>
      <c r="L18" s="44">
        <v>3588156</v>
      </c>
      <c r="M18" s="44"/>
      <c r="N18" s="44">
        <f>P18-L18</f>
        <v>5633882.6199999992</v>
      </c>
      <c r="O18" s="44"/>
      <c r="P18" s="44">
        <v>9222038.6199999992</v>
      </c>
      <c r="Q18" s="44"/>
      <c r="R18" s="44">
        <v>9772766.6199999992</v>
      </c>
    </row>
    <row r="19" spans="1:18" s="7" customFormat="1" ht="12.75" hidden="1" customHeight="1" x14ac:dyDescent="0.25">
      <c r="A19" s="117" t="s">
        <v>9</v>
      </c>
      <c r="B19" s="118"/>
      <c r="C19" s="118"/>
      <c r="E19" s="30">
        <v>5</v>
      </c>
      <c r="F19" s="127" t="s">
        <v>7</v>
      </c>
      <c r="G19" s="30" t="s">
        <v>7</v>
      </c>
      <c r="H19" s="30" t="s">
        <v>10</v>
      </c>
      <c r="J19" s="44"/>
      <c r="K19" s="44"/>
      <c r="L19" s="44"/>
      <c r="M19" s="44"/>
      <c r="N19" s="44"/>
      <c r="O19" s="44"/>
      <c r="P19" s="44"/>
      <c r="Q19" s="44"/>
      <c r="R19" s="44"/>
    </row>
    <row r="20" spans="1:18" s="7" customFormat="1" ht="15" customHeight="1" x14ac:dyDescent="0.25">
      <c r="A20" s="31" t="s">
        <v>11</v>
      </c>
      <c r="B20" s="99"/>
      <c r="C20" s="99"/>
      <c r="D20" s="100"/>
      <c r="E20" s="289" t="s">
        <v>325</v>
      </c>
      <c r="F20" s="289"/>
      <c r="G20" s="289"/>
      <c r="H20" s="289"/>
      <c r="J20" s="77">
        <v>425909.09</v>
      </c>
      <c r="K20" s="77"/>
      <c r="L20" s="44">
        <v>204000</v>
      </c>
      <c r="M20" s="44"/>
      <c r="N20" s="44">
        <f t="shared" ref="N20:N42" si="0">P20-L20</f>
        <v>308000</v>
      </c>
      <c r="O20" s="44"/>
      <c r="P20" s="44">
        <v>512000</v>
      </c>
      <c r="Q20" s="44"/>
      <c r="R20" s="44">
        <v>528000</v>
      </c>
    </row>
    <row r="21" spans="1:18" s="7" customFormat="1" ht="15" customHeight="1" x14ac:dyDescent="0.25">
      <c r="A21" s="31" t="s">
        <v>13</v>
      </c>
      <c r="B21" s="99"/>
      <c r="C21" s="99"/>
      <c r="D21" s="100"/>
      <c r="E21" s="289" t="s">
        <v>326</v>
      </c>
      <c r="F21" s="289"/>
      <c r="G21" s="289"/>
      <c r="H21" s="289"/>
      <c r="J21" s="77">
        <v>114000</v>
      </c>
      <c r="K21" s="77"/>
      <c r="L21" s="44">
        <v>47500</v>
      </c>
      <c r="M21" s="44"/>
      <c r="N21" s="44">
        <f t="shared" si="0"/>
        <v>144500</v>
      </c>
      <c r="O21" s="44"/>
      <c r="P21" s="44">
        <v>192000</v>
      </c>
      <c r="Q21" s="44"/>
      <c r="R21" s="44">
        <v>192000</v>
      </c>
    </row>
    <row r="22" spans="1:18" s="7" customFormat="1" ht="15" customHeight="1" x14ac:dyDescent="0.25">
      <c r="A22" s="31" t="s">
        <v>14</v>
      </c>
      <c r="B22" s="99"/>
      <c r="C22" s="99"/>
      <c r="D22" s="100"/>
      <c r="E22" s="289" t="s">
        <v>327</v>
      </c>
      <c r="F22" s="289"/>
      <c r="G22" s="289"/>
      <c r="H22" s="289"/>
      <c r="J22" s="77">
        <v>102000</v>
      </c>
      <c r="K22" s="77"/>
      <c r="L22" s="44">
        <v>42500</v>
      </c>
      <c r="M22" s="44"/>
      <c r="N22" s="44">
        <f t="shared" si="0"/>
        <v>149500</v>
      </c>
      <c r="O22" s="44"/>
      <c r="P22" s="44">
        <v>192000</v>
      </c>
      <c r="Q22" s="44"/>
      <c r="R22" s="44">
        <v>192000</v>
      </c>
    </row>
    <row r="23" spans="1:18" s="7" customFormat="1" ht="15" customHeight="1" x14ac:dyDescent="0.25">
      <c r="A23" s="31" t="s">
        <v>16</v>
      </c>
      <c r="B23" s="99"/>
      <c r="C23" s="99"/>
      <c r="D23" s="100"/>
      <c r="E23" s="289" t="s">
        <v>328</v>
      </c>
      <c r="F23" s="289"/>
      <c r="G23" s="289"/>
      <c r="H23" s="289"/>
      <c r="J23" s="77">
        <v>108000</v>
      </c>
      <c r="K23" s="77"/>
      <c r="L23" s="44">
        <v>102000</v>
      </c>
      <c r="M23" s="44"/>
      <c r="N23" s="44">
        <f t="shared" si="0"/>
        <v>30000</v>
      </c>
      <c r="O23" s="44"/>
      <c r="P23" s="44">
        <v>132000</v>
      </c>
      <c r="Q23" s="44"/>
      <c r="R23" s="44">
        <v>132000</v>
      </c>
    </row>
    <row r="24" spans="1:18" s="7" customFormat="1" ht="12.75" hidden="1" customHeight="1" x14ac:dyDescent="0.25">
      <c r="A24" s="75" t="s">
        <v>140</v>
      </c>
      <c r="B24" s="99"/>
      <c r="C24" s="99"/>
      <c r="D24" s="100"/>
      <c r="E24" s="30">
        <v>5</v>
      </c>
      <c r="F24" s="127" t="s">
        <v>7</v>
      </c>
      <c r="G24" s="30" t="s">
        <v>12</v>
      </c>
      <c r="H24" s="30" t="s">
        <v>63</v>
      </c>
      <c r="J24" s="77"/>
      <c r="K24" s="77"/>
      <c r="L24" s="44"/>
      <c r="M24" s="44"/>
      <c r="N24" s="44">
        <f t="shared" si="0"/>
        <v>0</v>
      </c>
      <c r="O24" s="44"/>
      <c r="P24" s="44"/>
      <c r="Q24" s="44"/>
      <c r="R24" s="44"/>
    </row>
    <row r="25" spans="1:18" s="7" customFormat="1" ht="12.75" hidden="1" customHeight="1" x14ac:dyDescent="0.25">
      <c r="A25" s="75" t="s">
        <v>142</v>
      </c>
      <c r="B25" s="99"/>
      <c r="C25" s="99"/>
      <c r="E25" s="30">
        <v>5</v>
      </c>
      <c r="F25" s="127" t="s">
        <v>7</v>
      </c>
      <c r="G25" s="30" t="s">
        <v>12</v>
      </c>
      <c r="H25" s="30" t="s">
        <v>44</v>
      </c>
      <c r="J25" s="77"/>
      <c r="K25" s="77"/>
      <c r="L25" s="44"/>
      <c r="M25" s="44"/>
      <c r="N25" s="44">
        <f t="shared" si="0"/>
        <v>0</v>
      </c>
      <c r="O25" s="44"/>
      <c r="P25" s="44"/>
      <c r="Q25" s="44"/>
      <c r="R25" s="44"/>
    </row>
    <row r="26" spans="1:18" s="7" customFormat="1" ht="12.75" hidden="1" customHeight="1" x14ac:dyDescent="0.25">
      <c r="A26" s="75" t="s">
        <v>143</v>
      </c>
      <c r="B26" s="99"/>
      <c r="C26" s="99"/>
      <c r="D26" s="100"/>
      <c r="E26" s="30">
        <v>5</v>
      </c>
      <c r="F26" s="127" t="s">
        <v>7</v>
      </c>
      <c r="G26" s="30" t="s">
        <v>12</v>
      </c>
      <c r="H26" s="30" t="s">
        <v>59</v>
      </c>
      <c r="J26" s="77"/>
      <c r="K26" s="77"/>
      <c r="L26" s="44"/>
      <c r="M26" s="44"/>
      <c r="N26" s="44">
        <f t="shared" si="0"/>
        <v>0</v>
      </c>
      <c r="O26" s="44"/>
      <c r="P26" s="44"/>
      <c r="Q26" s="44"/>
      <c r="R26" s="44"/>
    </row>
    <row r="27" spans="1:18" s="7" customFormat="1" ht="12.75" hidden="1" customHeight="1" x14ac:dyDescent="0.25">
      <c r="A27" s="75" t="s">
        <v>18</v>
      </c>
      <c r="B27" s="99"/>
      <c r="C27" s="99"/>
      <c r="D27" s="100"/>
      <c r="E27" s="30">
        <v>5</v>
      </c>
      <c r="F27" s="127" t="s">
        <v>7</v>
      </c>
      <c r="G27" s="30" t="s">
        <v>12</v>
      </c>
      <c r="H27" s="30" t="s">
        <v>19</v>
      </c>
      <c r="J27" s="77"/>
      <c r="K27" s="77"/>
      <c r="L27" s="44"/>
      <c r="M27" s="44"/>
      <c r="N27" s="44">
        <f t="shared" si="0"/>
        <v>0</v>
      </c>
      <c r="O27" s="44"/>
      <c r="P27" s="44"/>
      <c r="Q27" s="44"/>
      <c r="R27" s="44"/>
    </row>
    <row r="28" spans="1:18" s="7" customFormat="1" ht="12.75" hidden="1" customHeight="1" x14ac:dyDescent="0.25">
      <c r="A28" s="75" t="s">
        <v>21</v>
      </c>
      <c r="B28" s="99"/>
      <c r="C28" s="99"/>
      <c r="D28" s="100"/>
      <c r="E28" s="30">
        <v>5</v>
      </c>
      <c r="F28" s="127" t="s">
        <v>7</v>
      </c>
      <c r="G28" s="30" t="s">
        <v>12</v>
      </c>
      <c r="H28" s="30" t="s">
        <v>101</v>
      </c>
      <c r="J28" s="77"/>
      <c r="K28" s="77"/>
      <c r="L28" s="44"/>
      <c r="M28" s="44"/>
      <c r="N28" s="44">
        <f t="shared" si="0"/>
        <v>0</v>
      </c>
      <c r="O28" s="44"/>
      <c r="P28" s="44"/>
      <c r="Q28" s="44"/>
      <c r="R28" s="44"/>
    </row>
    <row r="29" spans="1:18" s="7" customFormat="1" ht="15" customHeight="1" x14ac:dyDescent="0.25">
      <c r="A29" s="31" t="s">
        <v>22</v>
      </c>
      <c r="B29" s="99"/>
      <c r="C29" s="99"/>
      <c r="D29" s="100"/>
      <c r="E29" s="289" t="s">
        <v>330</v>
      </c>
      <c r="F29" s="289"/>
      <c r="G29" s="289"/>
      <c r="H29" s="289"/>
      <c r="J29" s="77">
        <v>105500</v>
      </c>
      <c r="K29" s="77"/>
      <c r="L29" s="44"/>
      <c r="M29" s="44"/>
      <c r="N29" s="44"/>
      <c r="O29" s="44"/>
      <c r="P29" s="44"/>
      <c r="Q29" s="44"/>
      <c r="R29" s="44"/>
    </row>
    <row r="30" spans="1:18" s="7" customFormat="1" ht="12.75" hidden="1" customHeight="1" x14ac:dyDescent="0.25">
      <c r="A30" s="31" t="s">
        <v>144</v>
      </c>
      <c r="B30" s="99"/>
      <c r="C30" s="99"/>
      <c r="D30" s="100"/>
      <c r="E30" s="289" t="s">
        <v>381</v>
      </c>
      <c r="F30" s="289"/>
      <c r="G30" s="289"/>
      <c r="H30" s="289"/>
      <c r="J30" s="44"/>
      <c r="K30" s="44"/>
      <c r="L30" s="44"/>
      <c r="M30" s="44"/>
      <c r="N30" s="44">
        <f t="shared" si="0"/>
        <v>0</v>
      </c>
      <c r="O30" s="44"/>
      <c r="P30" s="44"/>
      <c r="Q30" s="44"/>
      <c r="R30" s="44"/>
    </row>
    <row r="31" spans="1:18" s="7" customFormat="1" ht="12.75" hidden="1" customHeight="1" x14ac:dyDescent="0.25">
      <c r="A31" s="31" t="s">
        <v>23</v>
      </c>
      <c r="B31" s="99"/>
      <c r="C31" s="99"/>
      <c r="D31" s="100"/>
      <c r="E31" s="289" t="s">
        <v>382</v>
      </c>
      <c r="F31" s="289"/>
      <c r="G31" s="289"/>
      <c r="H31" s="289"/>
      <c r="J31" s="44"/>
      <c r="K31" s="44"/>
      <c r="L31" s="44"/>
      <c r="M31" s="44"/>
      <c r="N31" s="44">
        <f t="shared" si="0"/>
        <v>0</v>
      </c>
      <c r="O31" s="44"/>
      <c r="P31" s="44"/>
      <c r="Q31" s="44"/>
      <c r="R31" s="44"/>
    </row>
    <row r="32" spans="1:18" s="7" customFormat="1" ht="15" customHeight="1" x14ac:dyDescent="0.25">
      <c r="A32" s="31" t="s">
        <v>26</v>
      </c>
      <c r="B32" s="99"/>
      <c r="C32" s="99"/>
      <c r="D32" s="100"/>
      <c r="E32" s="289" t="s">
        <v>332</v>
      </c>
      <c r="F32" s="289"/>
      <c r="G32" s="289"/>
      <c r="H32" s="289"/>
      <c r="J32" s="44">
        <v>617331.69999999995</v>
      </c>
      <c r="K32" s="44"/>
      <c r="L32" s="44"/>
      <c r="M32" s="44"/>
      <c r="N32" s="44">
        <f t="shared" si="0"/>
        <v>785639</v>
      </c>
      <c r="O32" s="44"/>
      <c r="P32" s="44">
        <v>785639</v>
      </c>
      <c r="Q32" s="44"/>
      <c r="R32" s="44">
        <v>815856</v>
      </c>
    </row>
    <row r="33" spans="1:18" s="7" customFormat="1" ht="15" customHeight="1" x14ac:dyDescent="0.25">
      <c r="A33" s="31" t="s">
        <v>25</v>
      </c>
      <c r="B33" s="99"/>
      <c r="C33" s="99"/>
      <c r="D33" s="100"/>
      <c r="E33" s="289" t="s">
        <v>333</v>
      </c>
      <c r="F33" s="289"/>
      <c r="G33" s="289"/>
      <c r="H33" s="289"/>
      <c r="J33" s="44">
        <v>89750</v>
      </c>
      <c r="K33" s="44"/>
      <c r="L33" s="44"/>
      <c r="M33" s="44"/>
      <c r="N33" s="44">
        <f t="shared" si="0"/>
        <v>110000</v>
      </c>
      <c r="O33" s="44"/>
      <c r="P33" s="44">
        <v>110000</v>
      </c>
      <c r="Q33" s="44"/>
      <c r="R33" s="44">
        <v>110000</v>
      </c>
    </row>
    <row r="34" spans="1:18" s="7" customFormat="1" ht="15" customHeight="1" x14ac:dyDescent="0.25">
      <c r="A34" s="31" t="s">
        <v>139</v>
      </c>
      <c r="B34" s="99"/>
      <c r="C34" s="99"/>
      <c r="D34" s="100"/>
      <c r="E34" s="289" t="s">
        <v>334</v>
      </c>
      <c r="F34" s="289"/>
      <c r="G34" s="289"/>
      <c r="H34" s="289"/>
      <c r="J34" s="77">
        <v>619662</v>
      </c>
      <c r="K34" s="77"/>
      <c r="L34" s="44">
        <v>601329</v>
      </c>
      <c r="M34" s="44"/>
      <c r="N34" s="44">
        <f t="shared" si="0"/>
        <v>184310</v>
      </c>
      <c r="O34" s="44"/>
      <c r="P34" s="44">
        <v>785639</v>
      </c>
      <c r="Q34" s="44"/>
      <c r="R34" s="44">
        <v>815856</v>
      </c>
    </row>
    <row r="35" spans="1:18" s="7" customFormat="1" ht="15" customHeight="1" x14ac:dyDescent="0.25">
      <c r="A35" s="31" t="s">
        <v>249</v>
      </c>
      <c r="B35" s="99"/>
      <c r="C35" s="99"/>
      <c r="D35" s="100"/>
      <c r="E35" s="289" t="s">
        <v>335</v>
      </c>
      <c r="F35" s="289"/>
      <c r="G35" s="289"/>
      <c r="H35" s="289"/>
      <c r="J35" s="44">
        <v>885253.25</v>
      </c>
      <c r="K35" s="44"/>
      <c r="L35" s="44">
        <v>430652.88</v>
      </c>
      <c r="M35" s="44"/>
      <c r="N35" s="44">
        <f t="shared" si="0"/>
        <v>678654.4800000001</v>
      </c>
      <c r="O35" s="44"/>
      <c r="P35" s="44">
        <v>1109307.3600000001</v>
      </c>
      <c r="Q35" s="44"/>
      <c r="R35" s="44">
        <v>1174832.6399999999</v>
      </c>
    </row>
    <row r="36" spans="1:18" s="7" customFormat="1" ht="15" customHeight="1" x14ac:dyDescent="0.25">
      <c r="A36" s="31" t="s">
        <v>29</v>
      </c>
      <c r="B36" s="99"/>
      <c r="C36" s="99"/>
      <c r="D36" s="100"/>
      <c r="E36" s="289" t="s">
        <v>336</v>
      </c>
      <c r="F36" s="289"/>
      <c r="G36" s="289"/>
      <c r="H36" s="289"/>
      <c r="J36" s="44">
        <v>21300</v>
      </c>
      <c r="K36" s="44"/>
      <c r="L36" s="44">
        <v>10200</v>
      </c>
      <c r="M36" s="44"/>
      <c r="N36" s="44">
        <f t="shared" si="0"/>
        <v>15400</v>
      </c>
      <c r="O36" s="44"/>
      <c r="P36" s="44">
        <v>25600</v>
      </c>
      <c r="Q36" s="44"/>
      <c r="R36" s="44">
        <v>26400</v>
      </c>
    </row>
    <row r="37" spans="1:18" s="7" customFormat="1" ht="15" customHeight="1" x14ac:dyDescent="0.25">
      <c r="A37" s="31" t="s">
        <v>30</v>
      </c>
      <c r="B37" s="99"/>
      <c r="C37" s="99"/>
      <c r="D37" s="100"/>
      <c r="E37" s="289" t="s">
        <v>337</v>
      </c>
      <c r="F37" s="289"/>
      <c r="G37" s="289"/>
      <c r="H37" s="289"/>
      <c r="J37" s="44">
        <v>97564.04</v>
      </c>
      <c r="K37" s="44"/>
      <c r="L37" s="44">
        <v>47598.3</v>
      </c>
      <c r="M37" s="44"/>
      <c r="N37" s="44">
        <f t="shared" si="0"/>
        <v>101026.74999999999</v>
      </c>
      <c r="O37" s="44"/>
      <c r="P37" s="44">
        <v>148625.04999999999</v>
      </c>
      <c r="Q37" s="44"/>
      <c r="R37" s="44">
        <v>184435.44</v>
      </c>
    </row>
    <row r="38" spans="1:18" s="7" customFormat="1" ht="15" customHeight="1" x14ac:dyDescent="0.25">
      <c r="A38" s="31" t="s">
        <v>31</v>
      </c>
      <c r="B38" s="99"/>
      <c r="C38" s="99"/>
      <c r="D38" s="100"/>
      <c r="E38" s="289" t="s">
        <v>338</v>
      </c>
      <c r="F38" s="289"/>
      <c r="G38" s="289"/>
      <c r="H38" s="289"/>
      <c r="J38" s="44">
        <v>21300</v>
      </c>
      <c r="K38" s="44"/>
      <c r="L38" s="44">
        <v>10200</v>
      </c>
      <c r="M38" s="44"/>
      <c r="N38" s="44">
        <f t="shared" si="0"/>
        <v>15400</v>
      </c>
      <c r="O38" s="44"/>
      <c r="P38" s="44">
        <v>25600</v>
      </c>
      <c r="Q38" s="44"/>
      <c r="R38" s="44">
        <v>26400</v>
      </c>
    </row>
    <row r="39" spans="1:18" s="7" customFormat="1" ht="12.75" hidden="1" customHeight="1" x14ac:dyDescent="0.25">
      <c r="A39" s="31" t="s">
        <v>146</v>
      </c>
      <c r="B39" s="99"/>
      <c r="C39" s="99"/>
      <c r="D39" s="100"/>
      <c r="E39" s="30">
        <v>5</v>
      </c>
      <c r="F39" s="127" t="s">
        <v>7</v>
      </c>
      <c r="G39" s="30" t="s">
        <v>33</v>
      </c>
      <c r="H39" s="30" t="s">
        <v>8</v>
      </c>
      <c r="J39" s="44"/>
      <c r="K39" s="44"/>
      <c r="L39" s="44"/>
      <c r="M39" s="44"/>
      <c r="N39" s="44">
        <f t="shared" si="0"/>
        <v>0</v>
      </c>
      <c r="O39" s="44"/>
      <c r="P39" s="44"/>
      <c r="Q39" s="44"/>
      <c r="R39" s="44"/>
    </row>
    <row r="40" spans="1:18" s="7" customFormat="1" ht="12.75" hidden="1" customHeight="1" x14ac:dyDescent="0.25">
      <c r="A40" s="31" t="s">
        <v>147</v>
      </c>
      <c r="B40" s="99"/>
      <c r="C40" s="99"/>
      <c r="D40" s="100"/>
      <c r="E40" s="30">
        <v>5</v>
      </c>
      <c r="F40" s="127" t="s">
        <v>7</v>
      </c>
      <c r="G40" s="30" t="s">
        <v>33</v>
      </c>
      <c r="H40" s="30" t="s">
        <v>10</v>
      </c>
      <c r="J40" s="44"/>
      <c r="K40" s="44"/>
      <c r="L40" s="44"/>
      <c r="M40" s="44"/>
      <c r="N40" s="44">
        <f t="shared" si="0"/>
        <v>0</v>
      </c>
      <c r="O40" s="44"/>
      <c r="P40" s="44"/>
      <c r="Q40" s="44"/>
      <c r="R40" s="44"/>
    </row>
    <row r="41" spans="1:18" s="7" customFormat="1" ht="15" customHeight="1" x14ac:dyDescent="0.25">
      <c r="A41" s="31" t="s">
        <v>32</v>
      </c>
      <c r="B41" s="99"/>
      <c r="C41" s="99"/>
      <c r="D41" s="100"/>
      <c r="E41" s="289" t="s">
        <v>339</v>
      </c>
      <c r="F41" s="289"/>
      <c r="G41" s="289"/>
      <c r="H41" s="289"/>
      <c r="J41" s="44">
        <v>59435.71</v>
      </c>
      <c r="K41" s="44"/>
      <c r="L41" s="44"/>
      <c r="M41" s="44"/>
      <c r="N41" s="44"/>
      <c r="O41" s="44"/>
      <c r="P41" s="44"/>
      <c r="Q41" s="44"/>
      <c r="R41" s="44"/>
    </row>
    <row r="42" spans="1:18" s="7" customFormat="1" ht="15" customHeight="1" x14ac:dyDescent="0.25">
      <c r="A42" s="31" t="s">
        <v>34</v>
      </c>
      <c r="B42" s="99"/>
      <c r="C42" s="99"/>
      <c r="D42" s="100"/>
      <c r="E42" s="289" t="s">
        <v>340</v>
      </c>
      <c r="F42" s="289"/>
      <c r="G42" s="289"/>
      <c r="H42" s="289"/>
      <c r="J42" s="44">
        <v>105000</v>
      </c>
      <c r="K42" s="44"/>
      <c r="L42" s="44">
        <v>15000</v>
      </c>
      <c r="M42" s="44"/>
      <c r="N42" s="44">
        <f t="shared" si="0"/>
        <v>115000</v>
      </c>
      <c r="O42" s="44"/>
      <c r="P42" s="44">
        <v>130000</v>
      </c>
      <c r="Q42" s="44"/>
      <c r="R42" s="44">
        <v>110000</v>
      </c>
    </row>
    <row r="43" spans="1:18" s="7" customFormat="1" ht="12.75" hidden="1" customHeight="1" x14ac:dyDescent="0.25">
      <c r="A43" s="75" t="s">
        <v>148</v>
      </c>
      <c r="B43" s="99"/>
      <c r="C43" s="99"/>
      <c r="D43" s="100"/>
      <c r="E43" s="100">
        <v>5</v>
      </c>
      <c r="F43" s="101" t="s">
        <v>7</v>
      </c>
      <c r="G43" s="100" t="s">
        <v>28</v>
      </c>
      <c r="H43" s="100" t="s">
        <v>63</v>
      </c>
      <c r="J43" s="34"/>
      <c r="K43" s="34"/>
      <c r="L43" s="34"/>
      <c r="M43" s="34"/>
      <c r="N43" s="34"/>
      <c r="O43" s="34"/>
      <c r="P43" s="34"/>
      <c r="Q43" s="34"/>
      <c r="R43" s="34"/>
    </row>
    <row r="44" spans="1:18" s="7" customFormat="1" ht="18" customHeight="1" x14ac:dyDescent="0.25">
      <c r="A44" s="90" t="s">
        <v>35</v>
      </c>
      <c r="B44" s="24"/>
      <c r="C44" s="24"/>
      <c r="J44" s="138">
        <f>SUM(J18:J43)</f>
        <v>10748540.83</v>
      </c>
      <c r="K44" s="139"/>
      <c r="L44" s="138">
        <f>SUM(L18:L43)</f>
        <v>5099136.18</v>
      </c>
      <c r="M44" s="34"/>
      <c r="N44" s="138">
        <f>SUM(N18:N43)</f>
        <v>8271312.8499999996</v>
      </c>
      <c r="O44" s="34"/>
      <c r="P44" s="138">
        <f>SUM(P18:P43)</f>
        <v>13370449.029999999</v>
      </c>
      <c r="Q44" s="34"/>
      <c r="R44" s="138">
        <f>SUM(R18:R43)</f>
        <v>14080546.699999999</v>
      </c>
    </row>
    <row r="45" spans="1:18" s="7" customFormat="1" ht="6" customHeight="1" x14ac:dyDescent="0.25">
      <c r="A45" s="17"/>
      <c r="B45" s="17"/>
      <c r="C45" s="17"/>
      <c r="J45" s="139"/>
      <c r="K45" s="139"/>
      <c r="L45" s="34"/>
      <c r="M45" s="34"/>
      <c r="N45" s="34"/>
      <c r="O45" s="34"/>
      <c r="P45" s="34"/>
      <c r="Q45" s="34"/>
      <c r="R45" s="34"/>
    </row>
    <row r="46" spans="1:18" s="7" customFormat="1" ht="18" customHeight="1" x14ac:dyDescent="0.3">
      <c r="A46" s="62" t="s">
        <v>187</v>
      </c>
      <c r="B46" s="12"/>
      <c r="C46" s="12"/>
      <c r="J46" s="34"/>
      <c r="K46" s="34"/>
      <c r="L46" s="34"/>
      <c r="M46" s="34"/>
      <c r="N46" s="34"/>
      <c r="O46" s="34"/>
      <c r="P46" s="34"/>
      <c r="Q46" s="34"/>
      <c r="R46" s="34"/>
    </row>
    <row r="47" spans="1:18" s="7" customFormat="1" ht="15" customHeight="1" x14ac:dyDescent="0.25">
      <c r="A47" s="31" t="s">
        <v>36</v>
      </c>
      <c r="B47" s="99"/>
      <c r="C47" s="99"/>
      <c r="D47" s="100"/>
      <c r="E47" s="289" t="s">
        <v>341</v>
      </c>
      <c r="F47" s="289"/>
      <c r="G47" s="289"/>
      <c r="H47" s="289"/>
      <c r="J47" s="44"/>
      <c r="K47" s="44"/>
      <c r="L47" s="44"/>
      <c r="M47" s="44"/>
      <c r="N47" s="44">
        <f t="shared" ref="N47:N110" si="1">P47-L47</f>
        <v>3500</v>
      </c>
      <c r="O47" s="44"/>
      <c r="P47" s="44">
        <v>3500</v>
      </c>
      <c r="Q47" s="44"/>
      <c r="R47" s="44">
        <v>4200</v>
      </c>
    </row>
    <row r="48" spans="1:18" s="7" customFormat="1" ht="12.75" hidden="1" customHeight="1" x14ac:dyDescent="0.25">
      <c r="A48" s="31" t="s">
        <v>37</v>
      </c>
      <c r="B48" s="99"/>
      <c r="C48" s="99"/>
      <c r="E48" s="30">
        <v>5</v>
      </c>
      <c r="F48" s="127" t="s">
        <v>12</v>
      </c>
      <c r="G48" s="30" t="s">
        <v>7</v>
      </c>
      <c r="H48" s="30" t="s">
        <v>10</v>
      </c>
      <c r="J48" s="44"/>
      <c r="K48" s="44"/>
      <c r="L48" s="44"/>
      <c r="M48" s="44"/>
      <c r="N48" s="44">
        <f t="shared" si="1"/>
        <v>0</v>
      </c>
      <c r="O48" s="44"/>
      <c r="P48" s="44"/>
      <c r="Q48" s="44"/>
      <c r="R48" s="44"/>
    </row>
    <row r="49" spans="1:18" s="7" customFormat="1" ht="12.75" hidden="1" customHeight="1" x14ac:dyDescent="0.25">
      <c r="A49" s="31" t="s">
        <v>38</v>
      </c>
      <c r="B49" s="99"/>
      <c r="C49" s="99"/>
      <c r="E49" s="30">
        <v>5</v>
      </c>
      <c r="F49" s="127" t="s">
        <v>12</v>
      </c>
      <c r="G49" s="30" t="s">
        <v>12</v>
      </c>
      <c r="H49" s="30" t="s">
        <v>8</v>
      </c>
      <c r="J49" s="44"/>
      <c r="K49" s="44"/>
      <c r="L49" s="44"/>
      <c r="M49" s="44"/>
      <c r="N49" s="44">
        <f t="shared" si="1"/>
        <v>0</v>
      </c>
      <c r="O49" s="44"/>
      <c r="P49" s="44"/>
      <c r="Q49" s="44"/>
      <c r="R49" s="44"/>
    </row>
    <row r="50" spans="1:18" s="7" customFormat="1" ht="12.75" hidden="1" customHeight="1" x14ac:dyDescent="0.25">
      <c r="A50" s="31" t="s">
        <v>141</v>
      </c>
      <c r="B50" s="99"/>
      <c r="C50" s="99"/>
      <c r="D50" s="100"/>
      <c r="E50" s="30">
        <v>5</v>
      </c>
      <c r="F50" s="127" t="s">
        <v>12</v>
      </c>
      <c r="G50" s="30" t="s">
        <v>12</v>
      </c>
      <c r="H50" s="30" t="s">
        <v>10</v>
      </c>
      <c r="J50" s="44"/>
      <c r="K50" s="44"/>
      <c r="L50" s="44"/>
      <c r="M50" s="44"/>
      <c r="N50" s="44">
        <f t="shared" si="1"/>
        <v>0</v>
      </c>
      <c r="O50" s="44"/>
      <c r="P50" s="44"/>
      <c r="Q50" s="44"/>
      <c r="R50" s="44"/>
    </row>
    <row r="51" spans="1:18" s="7" customFormat="1" ht="15" customHeight="1" x14ac:dyDescent="0.25">
      <c r="A51" s="31" t="s">
        <v>39</v>
      </c>
      <c r="B51" s="99"/>
      <c r="C51" s="99"/>
      <c r="D51" s="100"/>
      <c r="E51" s="289" t="s">
        <v>345</v>
      </c>
      <c r="F51" s="289"/>
      <c r="G51" s="289"/>
      <c r="H51" s="289"/>
      <c r="J51" s="44">
        <v>70052</v>
      </c>
      <c r="K51" s="44"/>
      <c r="L51" s="44"/>
      <c r="M51" s="44"/>
      <c r="N51" s="44">
        <f t="shared" si="1"/>
        <v>93500</v>
      </c>
      <c r="O51" s="44"/>
      <c r="P51" s="44">
        <v>93500</v>
      </c>
      <c r="Q51" s="44"/>
      <c r="R51" s="44">
        <v>104500</v>
      </c>
    </row>
    <row r="52" spans="1:18" s="7" customFormat="1" ht="12.75" hidden="1" customHeight="1" x14ac:dyDescent="0.25">
      <c r="A52" s="31" t="s">
        <v>40</v>
      </c>
      <c r="B52" s="99"/>
      <c r="C52" s="99"/>
      <c r="D52" s="100"/>
      <c r="E52" s="289" t="s">
        <v>655</v>
      </c>
      <c r="F52" s="289"/>
      <c r="G52" s="289"/>
      <c r="H52" s="289"/>
      <c r="J52" s="44"/>
      <c r="K52" s="44"/>
      <c r="L52" s="44"/>
      <c r="M52" s="44"/>
      <c r="N52" s="44">
        <f t="shared" si="1"/>
        <v>0</v>
      </c>
      <c r="O52" s="44"/>
      <c r="P52" s="44"/>
      <c r="Q52" s="44"/>
      <c r="R52" s="44"/>
    </row>
    <row r="53" spans="1:18" s="7" customFormat="1" ht="12.75" hidden="1" customHeight="1" x14ac:dyDescent="0.25">
      <c r="A53" s="31" t="s">
        <v>41</v>
      </c>
      <c r="B53" s="99"/>
      <c r="C53" s="99"/>
      <c r="D53" s="100"/>
      <c r="E53" s="289" t="s">
        <v>656</v>
      </c>
      <c r="F53" s="289"/>
      <c r="G53" s="289"/>
      <c r="H53" s="289"/>
      <c r="J53" s="44"/>
      <c r="K53" s="44"/>
      <c r="L53" s="44"/>
      <c r="M53" s="44"/>
      <c r="N53" s="44">
        <f t="shared" si="1"/>
        <v>0</v>
      </c>
      <c r="O53" s="44"/>
      <c r="P53" s="44"/>
      <c r="Q53" s="44"/>
      <c r="R53" s="44"/>
    </row>
    <row r="54" spans="1:18" s="7" customFormat="1" ht="12.75" hidden="1" customHeight="1" x14ac:dyDescent="0.25">
      <c r="A54" s="31" t="s">
        <v>42</v>
      </c>
      <c r="B54" s="99"/>
      <c r="C54" s="99"/>
      <c r="D54" s="100"/>
      <c r="E54" s="289" t="s">
        <v>761</v>
      </c>
      <c r="F54" s="289"/>
      <c r="G54" s="289"/>
      <c r="H54" s="289"/>
      <c r="J54" s="44"/>
      <c r="K54" s="44"/>
      <c r="L54" s="44"/>
      <c r="M54" s="44"/>
      <c r="N54" s="44">
        <f t="shared" si="1"/>
        <v>0</v>
      </c>
      <c r="O54" s="44"/>
      <c r="P54" s="44"/>
      <c r="Q54" s="44"/>
      <c r="R54" s="44"/>
    </row>
    <row r="55" spans="1:18" s="7" customFormat="1" ht="12.75" hidden="1" customHeight="1" x14ac:dyDescent="0.25">
      <c r="A55" s="31" t="s">
        <v>87</v>
      </c>
      <c r="B55" s="99"/>
      <c r="C55" s="99"/>
      <c r="E55" s="289" t="s">
        <v>762</v>
      </c>
      <c r="F55" s="289"/>
      <c r="G55" s="289"/>
      <c r="H55" s="289"/>
      <c r="J55" s="44"/>
      <c r="K55" s="44"/>
      <c r="L55" s="44"/>
      <c r="M55" s="44"/>
      <c r="N55" s="44">
        <f t="shared" si="1"/>
        <v>0</v>
      </c>
      <c r="O55" s="44"/>
      <c r="P55" s="44"/>
      <c r="Q55" s="44"/>
      <c r="R55" s="44"/>
    </row>
    <row r="56" spans="1:18" s="7" customFormat="1" ht="12.75" hidden="1" customHeight="1" x14ac:dyDescent="0.25">
      <c r="A56" s="31" t="s">
        <v>149</v>
      </c>
      <c r="B56" s="99"/>
      <c r="C56" s="99"/>
      <c r="D56" s="100"/>
      <c r="E56" s="289" t="s">
        <v>763</v>
      </c>
      <c r="F56" s="289"/>
      <c r="G56" s="289"/>
      <c r="H56" s="289"/>
      <c r="J56" s="44"/>
      <c r="K56" s="44"/>
      <c r="L56" s="44"/>
      <c r="M56" s="44"/>
      <c r="N56" s="44">
        <f t="shared" si="1"/>
        <v>0</v>
      </c>
      <c r="O56" s="44"/>
      <c r="P56" s="44"/>
      <c r="Q56" s="44"/>
      <c r="R56" s="44"/>
    </row>
    <row r="57" spans="1:18" s="7" customFormat="1" ht="12.75" hidden="1" customHeight="1" x14ac:dyDescent="0.25">
      <c r="A57" s="31" t="s">
        <v>150</v>
      </c>
      <c r="B57" s="99"/>
      <c r="C57" s="99"/>
      <c r="D57" s="100"/>
      <c r="E57" s="289" t="s">
        <v>764</v>
      </c>
      <c r="F57" s="289"/>
      <c r="G57" s="289"/>
      <c r="H57" s="289"/>
      <c r="J57" s="44"/>
      <c r="K57" s="44"/>
      <c r="L57" s="44"/>
      <c r="M57" s="44"/>
      <c r="N57" s="44">
        <f t="shared" si="1"/>
        <v>0</v>
      </c>
      <c r="O57" s="44"/>
      <c r="P57" s="44"/>
      <c r="Q57" s="44"/>
      <c r="R57" s="44"/>
    </row>
    <row r="58" spans="1:18" s="7" customFormat="1" ht="15" customHeight="1" x14ac:dyDescent="0.25">
      <c r="A58" s="31" t="s">
        <v>43</v>
      </c>
      <c r="B58" s="99"/>
      <c r="C58" s="99"/>
      <c r="D58" s="100"/>
      <c r="E58" s="289" t="s">
        <v>347</v>
      </c>
      <c r="F58" s="289"/>
      <c r="G58" s="289"/>
      <c r="H58" s="289"/>
      <c r="J58" s="44"/>
      <c r="K58" s="44"/>
      <c r="L58" s="44"/>
      <c r="M58" s="44"/>
      <c r="N58" s="44">
        <f t="shared" si="1"/>
        <v>144000</v>
      </c>
      <c r="O58" s="44"/>
      <c r="P58" s="44">
        <v>144000</v>
      </c>
      <c r="Q58" s="44"/>
      <c r="R58" s="44">
        <v>144000</v>
      </c>
    </row>
    <row r="59" spans="1:18" s="7" customFormat="1" ht="12.75" hidden="1" customHeight="1" x14ac:dyDescent="0.25">
      <c r="A59" s="31" t="s">
        <v>151</v>
      </c>
      <c r="B59" s="99"/>
      <c r="C59" s="99"/>
      <c r="D59" s="100"/>
      <c r="E59" s="30">
        <v>5</v>
      </c>
      <c r="F59" s="127" t="s">
        <v>12</v>
      </c>
      <c r="G59" s="30" t="s">
        <v>28</v>
      </c>
      <c r="H59" s="30" t="s">
        <v>101</v>
      </c>
      <c r="J59" s="44"/>
      <c r="K59" s="44"/>
      <c r="L59" s="44"/>
      <c r="M59" s="44"/>
      <c r="N59" s="44">
        <f t="shared" si="1"/>
        <v>0</v>
      </c>
      <c r="O59" s="44"/>
      <c r="P59" s="44"/>
      <c r="Q59" s="44"/>
      <c r="R59" s="44"/>
    </row>
    <row r="60" spans="1:18" s="7" customFormat="1" ht="12.75" hidden="1" customHeight="1" x14ac:dyDescent="0.25">
      <c r="A60" s="31" t="s">
        <v>152</v>
      </c>
      <c r="B60" s="99"/>
      <c r="C60" s="99"/>
      <c r="D60" s="100"/>
      <c r="E60" s="30">
        <v>5</v>
      </c>
      <c r="F60" s="127" t="s">
        <v>12</v>
      </c>
      <c r="G60" s="30" t="s">
        <v>28</v>
      </c>
      <c r="H60" s="30" t="s">
        <v>145</v>
      </c>
      <c r="J60" s="44"/>
      <c r="K60" s="44"/>
      <c r="L60" s="44"/>
      <c r="M60" s="44"/>
      <c r="N60" s="44">
        <f t="shared" si="1"/>
        <v>0</v>
      </c>
      <c r="O60" s="44"/>
      <c r="P60" s="44"/>
      <c r="Q60" s="44"/>
      <c r="R60" s="44"/>
    </row>
    <row r="61" spans="1:18" s="7" customFormat="1" ht="12.75" hidden="1" customHeight="1" x14ac:dyDescent="0.25">
      <c r="A61" s="31" t="s">
        <v>45</v>
      </c>
      <c r="B61" s="99"/>
      <c r="C61" s="99"/>
      <c r="D61" s="100"/>
      <c r="E61" s="30">
        <v>5</v>
      </c>
      <c r="F61" s="127" t="s">
        <v>12</v>
      </c>
      <c r="G61" s="30" t="s">
        <v>28</v>
      </c>
      <c r="H61" s="30" t="s">
        <v>46</v>
      </c>
      <c r="J61" s="44"/>
      <c r="K61" s="44"/>
      <c r="L61" s="44"/>
      <c r="M61" s="44"/>
      <c r="N61" s="44">
        <f t="shared" si="1"/>
        <v>0</v>
      </c>
      <c r="O61" s="44"/>
      <c r="P61" s="44"/>
      <c r="Q61" s="44"/>
      <c r="R61" s="44"/>
    </row>
    <row r="62" spans="1:18" s="7" customFormat="1" ht="12.75" hidden="1" customHeight="1" x14ac:dyDescent="0.25">
      <c r="A62" s="31" t="s">
        <v>153</v>
      </c>
      <c r="B62" s="99"/>
      <c r="C62" s="99"/>
      <c r="E62" s="30">
        <v>5</v>
      </c>
      <c r="F62" s="127" t="s">
        <v>12</v>
      </c>
      <c r="G62" s="30" t="s">
        <v>28</v>
      </c>
      <c r="H62" s="30" t="s">
        <v>15</v>
      </c>
      <c r="J62" s="44"/>
      <c r="K62" s="44"/>
      <c r="L62" s="44"/>
      <c r="M62" s="44"/>
      <c r="N62" s="44">
        <f t="shared" si="1"/>
        <v>0</v>
      </c>
      <c r="O62" s="44"/>
      <c r="P62" s="44"/>
      <c r="Q62" s="44"/>
      <c r="R62" s="44"/>
    </row>
    <row r="63" spans="1:18" s="7" customFormat="1" ht="12.75" hidden="1" customHeight="1" x14ac:dyDescent="0.25">
      <c r="A63" s="31" t="s">
        <v>50</v>
      </c>
      <c r="B63" s="99"/>
      <c r="C63" s="99"/>
      <c r="D63" s="100"/>
      <c r="E63" s="30">
        <v>5</v>
      </c>
      <c r="F63" s="127" t="s">
        <v>12</v>
      </c>
      <c r="G63" s="30" t="s">
        <v>28</v>
      </c>
      <c r="H63" s="30" t="s">
        <v>24</v>
      </c>
      <c r="J63" s="44"/>
      <c r="K63" s="44"/>
      <c r="L63" s="44"/>
      <c r="M63" s="44"/>
      <c r="N63" s="44">
        <f t="shared" si="1"/>
        <v>0</v>
      </c>
      <c r="O63" s="44"/>
      <c r="P63" s="44"/>
      <c r="Q63" s="44"/>
      <c r="R63" s="44"/>
    </row>
    <row r="64" spans="1:18" s="7" customFormat="1" ht="15" customHeight="1" x14ac:dyDescent="0.25">
      <c r="A64" s="31" t="s">
        <v>47</v>
      </c>
      <c r="B64" s="99"/>
      <c r="C64" s="99"/>
      <c r="E64" s="289" t="s">
        <v>349</v>
      </c>
      <c r="F64" s="289"/>
      <c r="G64" s="289"/>
      <c r="H64" s="289"/>
      <c r="J64" s="44"/>
      <c r="K64" s="44"/>
      <c r="L64" s="44"/>
      <c r="M64" s="44"/>
      <c r="N64" s="44">
        <f t="shared" si="1"/>
        <v>7700</v>
      </c>
      <c r="O64" s="44"/>
      <c r="P64" s="44">
        <v>7700</v>
      </c>
      <c r="Q64" s="44"/>
      <c r="R64" s="44">
        <v>7700</v>
      </c>
    </row>
    <row r="65" spans="1:18" s="7" customFormat="1" ht="12.75" hidden="1" customHeight="1" x14ac:dyDescent="0.25">
      <c r="A65" s="31" t="s">
        <v>49</v>
      </c>
      <c r="B65" s="99"/>
      <c r="C65" s="99"/>
      <c r="D65" s="100"/>
      <c r="E65" s="30">
        <v>5</v>
      </c>
      <c r="F65" s="127" t="s">
        <v>12</v>
      </c>
      <c r="G65" s="30" t="s">
        <v>33</v>
      </c>
      <c r="H65" s="30" t="s">
        <v>8</v>
      </c>
      <c r="J65" s="44"/>
      <c r="K65" s="44"/>
      <c r="L65" s="44"/>
      <c r="M65" s="44"/>
      <c r="N65" s="44">
        <f t="shared" si="1"/>
        <v>0</v>
      </c>
      <c r="O65" s="44"/>
      <c r="P65" s="44"/>
      <c r="Q65" s="44"/>
      <c r="R65" s="44"/>
    </row>
    <row r="66" spans="1:18" s="7" customFormat="1" ht="12.75" hidden="1" customHeight="1" x14ac:dyDescent="0.25">
      <c r="A66" s="31" t="s">
        <v>51</v>
      </c>
      <c r="B66" s="99"/>
      <c r="C66" s="99"/>
      <c r="D66" s="100"/>
      <c r="E66" s="30">
        <v>5</v>
      </c>
      <c r="F66" s="127" t="s">
        <v>12</v>
      </c>
      <c r="G66" s="30" t="s">
        <v>33</v>
      </c>
      <c r="H66" s="30" t="s">
        <v>10</v>
      </c>
      <c r="J66" s="44"/>
      <c r="K66" s="44"/>
      <c r="L66" s="44"/>
      <c r="M66" s="44"/>
      <c r="N66" s="44">
        <f t="shared" si="1"/>
        <v>0</v>
      </c>
      <c r="O66" s="44"/>
      <c r="P66" s="44"/>
      <c r="Q66" s="44"/>
      <c r="R66" s="44"/>
    </row>
    <row r="67" spans="1:18" s="7" customFormat="1" ht="12.75" hidden="1" customHeight="1" x14ac:dyDescent="0.25">
      <c r="A67" s="31" t="s">
        <v>47</v>
      </c>
      <c r="B67" s="99"/>
      <c r="C67" s="99"/>
      <c r="D67" s="100"/>
      <c r="E67" s="30">
        <v>5</v>
      </c>
      <c r="F67" s="127" t="s">
        <v>12</v>
      </c>
      <c r="G67" s="30" t="s">
        <v>28</v>
      </c>
      <c r="H67" s="124" t="s">
        <v>48</v>
      </c>
      <c r="J67" s="44"/>
      <c r="K67" s="44"/>
      <c r="L67" s="44"/>
      <c r="M67" s="44"/>
      <c r="N67" s="44">
        <f t="shared" si="1"/>
        <v>0</v>
      </c>
      <c r="O67" s="44"/>
      <c r="P67" s="44"/>
      <c r="Q67" s="44"/>
      <c r="R67" s="44"/>
    </row>
    <row r="68" spans="1:18" s="7" customFormat="1" ht="15" customHeight="1" x14ac:dyDescent="0.25">
      <c r="A68" s="31" t="s">
        <v>52</v>
      </c>
      <c r="B68" s="99"/>
      <c r="C68" s="99"/>
      <c r="E68" s="289" t="s">
        <v>350</v>
      </c>
      <c r="F68" s="289"/>
      <c r="G68" s="289"/>
      <c r="H68" s="289"/>
      <c r="J68" s="44"/>
      <c r="K68" s="44"/>
      <c r="L68" s="44"/>
      <c r="M68" s="44"/>
      <c r="N68" s="44">
        <f t="shared" si="1"/>
        <v>2000</v>
      </c>
      <c r="O68" s="44"/>
      <c r="P68" s="44">
        <v>2000</v>
      </c>
      <c r="Q68" s="44"/>
      <c r="R68" s="44"/>
    </row>
    <row r="69" spans="1:18" s="7" customFormat="1" ht="12.75" hidden="1" customHeight="1" x14ac:dyDescent="0.25">
      <c r="A69" s="31" t="s">
        <v>54</v>
      </c>
      <c r="B69" s="99"/>
      <c r="C69" s="99"/>
      <c r="E69" s="30">
        <v>5</v>
      </c>
      <c r="F69" s="127" t="s">
        <v>12</v>
      </c>
      <c r="G69" s="30" t="s">
        <v>53</v>
      </c>
      <c r="H69" s="30" t="s">
        <v>10</v>
      </c>
      <c r="J69" s="44"/>
      <c r="K69" s="44"/>
      <c r="L69" s="44"/>
      <c r="M69" s="44"/>
      <c r="N69" s="44">
        <f t="shared" si="1"/>
        <v>0</v>
      </c>
      <c r="O69" s="44"/>
      <c r="P69" s="44"/>
      <c r="Q69" s="44"/>
      <c r="R69" s="44"/>
    </row>
    <row r="70" spans="1:18" s="7" customFormat="1" ht="12.75" hidden="1" customHeight="1" x14ac:dyDescent="0.25">
      <c r="A70" s="31" t="s">
        <v>55</v>
      </c>
      <c r="B70" s="99"/>
      <c r="C70" s="99"/>
      <c r="E70" s="30">
        <v>5</v>
      </c>
      <c r="F70" s="127" t="s">
        <v>12</v>
      </c>
      <c r="G70" s="30" t="s">
        <v>53</v>
      </c>
      <c r="H70" s="30" t="s">
        <v>15</v>
      </c>
      <c r="J70" s="44"/>
      <c r="K70" s="44"/>
      <c r="L70" s="44"/>
      <c r="M70" s="44"/>
      <c r="N70" s="44">
        <f t="shared" si="1"/>
        <v>0</v>
      </c>
      <c r="O70" s="44"/>
      <c r="P70" s="44"/>
      <c r="Q70" s="44"/>
      <c r="R70" s="44"/>
    </row>
    <row r="71" spans="1:18" s="7" customFormat="1" ht="12.75" hidden="1" customHeight="1" x14ac:dyDescent="0.25">
      <c r="A71" s="31" t="s">
        <v>56</v>
      </c>
      <c r="B71" s="99"/>
      <c r="C71" s="99"/>
      <c r="E71" s="30">
        <v>5</v>
      </c>
      <c r="F71" s="127" t="s">
        <v>12</v>
      </c>
      <c r="G71" s="30" t="s">
        <v>53</v>
      </c>
      <c r="H71" s="30" t="s">
        <v>17</v>
      </c>
      <c r="J71" s="44"/>
      <c r="K71" s="44"/>
      <c r="L71" s="44"/>
      <c r="M71" s="44"/>
      <c r="N71" s="44">
        <f t="shared" si="1"/>
        <v>0</v>
      </c>
      <c r="O71" s="44"/>
      <c r="P71" s="44"/>
      <c r="Q71" s="44"/>
      <c r="R71" s="44"/>
    </row>
    <row r="72" spans="1:18" s="7" customFormat="1" ht="12.75" hidden="1" customHeight="1" x14ac:dyDescent="0.25">
      <c r="A72" s="31" t="s">
        <v>57</v>
      </c>
      <c r="B72" s="99"/>
      <c r="C72" s="99"/>
      <c r="E72" s="30">
        <v>5</v>
      </c>
      <c r="F72" s="30" t="s">
        <v>12</v>
      </c>
      <c r="G72" s="30" t="s">
        <v>58</v>
      </c>
      <c r="H72" s="30" t="s">
        <v>59</v>
      </c>
      <c r="J72" s="44"/>
      <c r="K72" s="44"/>
      <c r="L72" s="44"/>
      <c r="M72" s="44"/>
      <c r="N72" s="44">
        <f t="shared" si="1"/>
        <v>0</v>
      </c>
      <c r="O72" s="44"/>
      <c r="P72" s="44"/>
      <c r="Q72" s="44"/>
      <c r="R72" s="44"/>
    </row>
    <row r="73" spans="1:18" s="7" customFormat="1" ht="12.75" hidden="1" customHeight="1" x14ac:dyDescent="0.25">
      <c r="A73" s="31" t="s">
        <v>65</v>
      </c>
      <c r="B73" s="99"/>
      <c r="C73" s="99"/>
      <c r="E73" s="30">
        <v>5</v>
      </c>
      <c r="F73" s="127" t="s">
        <v>12</v>
      </c>
      <c r="G73" s="30" t="s">
        <v>66</v>
      </c>
      <c r="H73" s="30" t="s">
        <v>8</v>
      </c>
      <c r="J73" s="44"/>
      <c r="K73" s="44"/>
      <c r="L73" s="44"/>
      <c r="M73" s="44"/>
      <c r="N73" s="44">
        <f t="shared" si="1"/>
        <v>0</v>
      </c>
      <c r="O73" s="44"/>
      <c r="P73" s="44"/>
      <c r="Q73" s="44"/>
      <c r="R73" s="44"/>
    </row>
    <row r="74" spans="1:18" s="7" customFormat="1" ht="12.75" hidden="1" customHeight="1" x14ac:dyDescent="0.25">
      <c r="A74" s="31" t="s">
        <v>60</v>
      </c>
      <c r="B74" s="99"/>
      <c r="C74" s="99"/>
      <c r="E74" s="30">
        <v>5</v>
      </c>
      <c r="F74" s="127" t="s">
        <v>12</v>
      </c>
      <c r="G74" s="30" t="s">
        <v>58</v>
      </c>
      <c r="H74" s="30" t="s">
        <v>8</v>
      </c>
      <c r="J74" s="44"/>
      <c r="K74" s="44"/>
      <c r="L74" s="44"/>
      <c r="M74" s="44"/>
      <c r="N74" s="44">
        <f t="shared" si="1"/>
        <v>0</v>
      </c>
      <c r="O74" s="44"/>
      <c r="P74" s="44"/>
      <c r="Q74" s="44"/>
      <c r="R74" s="44"/>
    </row>
    <row r="75" spans="1:18" s="7" customFormat="1" ht="12.75" hidden="1" customHeight="1" x14ac:dyDescent="0.25">
      <c r="A75" s="31" t="s">
        <v>62</v>
      </c>
      <c r="B75" s="99"/>
      <c r="C75" s="99"/>
      <c r="E75" s="30">
        <v>5</v>
      </c>
      <c r="F75" s="127" t="s">
        <v>12</v>
      </c>
      <c r="G75" s="30" t="s">
        <v>58</v>
      </c>
      <c r="H75" s="30" t="s">
        <v>63</v>
      </c>
      <c r="J75" s="44"/>
      <c r="K75" s="44"/>
      <c r="L75" s="44"/>
      <c r="M75" s="44"/>
      <c r="N75" s="44">
        <f t="shared" si="1"/>
        <v>0</v>
      </c>
      <c r="O75" s="44"/>
      <c r="P75" s="44"/>
      <c r="Q75" s="44"/>
      <c r="R75" s="44"/>
    </row>
    <row r="76" spans="1:18" s="7" customFormat="1" ht="12.75" hidden="1" customHeight="1" x14ac:dyDescent="0.25">
      <c r="A76" s="31" t="s">
        <v>154</v>
      </c>
      <c r="B76" s="99"/>
      <c r="C76" s="99"/>
      <c r="E76" s="30">
        <v>5</v>
      </c>
      <c r="F76" s="127" t="s">
        <v>12</v>
      </c>
      <c r="G76" s="30" t="s">
        <v>58</v>
      </c>
      <c r="H76" s="30" t="s">
        <v>15</v>
      </c>
      <c r="J76" s="44"/>
      <c r="K76" s="44"/>
      <c r="L76" s="44"/>
      <c r="M76" s="44"/>
      <c r="N76" s="44">
        <f t="shared" si="1"/>
        <v>0</v>
      </c>
      <c r="O76" s="44"/>
      <c r="P76" s="44"/>
      <c r="Q76" s="44"/>
      <c r="R76" s="44"/>
    </row>
    <row r="77" spans="1:18" s="7" customFormat="1" ht="12.75" hidden="1" customHeight="1" x14ac:dyDescent="0.25">
      <c r="A77" s="31" t="s">
        <v>155</v>
      </c>
      <c r="B77" s="99"/>
      <c r="C77" s="99"/>
      <c r="E77" s="30">
        <v>5</v>
      </c>
      <c r="F77" s="30" t="s">
        <v>12</v>
      </c>
      <c r="G77" s="30" t="s">
        <v>58</v>
      </c>
      <c r="H77" s="30" t="s">
        <v>17</v>
      </c>
      <c r="J77" s="44"/>
      <c r="K77" s="44"/>
      <c r="L77" s="44"/>
      <c r="M77" s="44"/>
      <c r="N77" s="44">
        <f t="shared" si="1"/>
        <v>0</v>
      </c>
      <c r="O77" s="44"/>
      <c r="P77" s="44"/>
      <c r="Q77" s="44"/>
      <c r="R77" s="44"/>
    </row>
    <row r="78" spans="1:18" s="7" customFormat="1" ht="12.75" hidden="1" customHeight="1" x14ac:dyDescent="0.25">
      <c r="A78" s="31" t="s">
        <v>62</v>
      </c>
      <c r="B78" s="99"/>
      <c r="C78" s="99"/>
      <c r="E78" s="30">
        <v>5</v>
      </c>
      <c r="F78" s="127" t="s">
        <v>12</v>
      </c>
      <c r="G78" s="30" t="s">
        <v>58</v>
      </c>
      <c r="H78" s="30" t="s">
        <v>63</v>
      </c>
      <c r="J78" s="44"/>
      <c r="K78" s="44"/>
      <c r="L78" s="44"/>
      <c r="M78" s="44"/>
      <c r="N78" s="44">
        <f t="shared" si="1"/>
        <v>0</v>
      </c>
      <c r="O78" s="44"/>
      <c r="P78" s="44"/>
      <c r="Q78" s="44"/>
      <c r="R78" s="44"/>
    </row>
    <row r="79" spans="1:18" s="7" customFormat="1" ht="12.75" hidden="1" customHeight="1" x14ac:dyDescent="0.25">
      <c r="A79" s="31" t="s">
        <v>64</v>
      </c>
      <c r="B79" s="99"/>
      <c r="C79" s="99"/>
      <c r="E79" s="30">
        <v>5</v>
      </c>
      <c r="F79" s="127" t="s">
        <v>12</v>
      </c>
      <c r="G79" s="30" t="s">
        <v>58</v>
      </c>
      <c r="H79" s="30" t="s">
        <v>19</v>
      </c>
      <c r="J79" s="44"/>
      <c r="K79" s="44"/>
      <c r="L79" s="44"/>
      <c r="M79" s="44"/>
      <c r="N79" s="44">
        <f t="shared" si="1"/>
        <v>0</v>
      </c>
      <c r="O79" s="44"/>
      <c r="P79" s="44"/>
      <c r="Q79" s="44"/>
      <c r="R79" s="44"/>
    </row>
    <row r="80" spans="1:18" s="7" customFormat="1" ht="12.75" hidden="1" customHeight="1" x14ac:dyDescent="0.25">
      <c r="A80" s="31" t="s">
        <v>156</v>
      </c>
      <c r="B80" s="99"/>
      <c r="C80" s="99"/>
      <c r="E80" s="30">
        <v>5</v>
      </c>
      <c r="F80" s="127" t="s">
        <v>12</v>
      </c>
      <c r="G80" s="30" t="s">
        <v>92</v>
      </c>
      <c r="H80" s="30" t="s">
        <v>8</v>
      </c>
      <c r="J80" s="44"/>
      <c r="K80" s="44"/>
      <c r="L80" s="44"/>
      <c r="M80" s="44"/>
      <c r="N80" s="44">
        <f t="shared" si="1"/>
        <v>0</v>
      </c>
      <c r="O80" s="44"/>
      <c r="P80" s="44"/>
      <c r="Q80" s="44"/>
      <c r="R80" s="44"/>
    </row>
    <row r="81" spans="1:18" s="7" customFormat="1" ht="12.75" hidden="1" customHeight="1" x14ac:dyDescent="0.25">
      <c r="A81" s="31" t="s">
        <v>65</v>
      </c>
      <c r="B81" s="99"/>
      <c r="C81" s="99"/>
      <c r="E81" s="30">
        <v>5</v>
      </c>
      <c r="F81" s="127" t="s">
        <v>12</v>
      </c>
      <c r="G81" s="30" t="s">
        <v>66</v>
      </c>
      <c r="H81" s="30" t="s">
        <v>8</v>
      </c>
      <c r="J81" s="44"/>
      <c r="K81" s="44"/>
      <c r="L81" s="44"/>
      <c r="M81" s="44"/>
      <c r="N81" s="44">
        <f t="shared" si="1"/>
        <v>0</v>
      </c>
      <c r="O81" s="44"/>
      <c r="P81" s="44"/>
      <c r="Q81" s="44"/>
      <c r="R81" s="44"/>
    </row>
    <row r="82" spans="1:18" s="7" customFormat="1" ht="12.75" hidden="1" customHeight="1" x14ac:dyDescent="0.25">
      <c r="A82" s="31" t="s">
        <v>67</v>
      </c>
      <c r="B82" s="99"/>
      <c r="C82" s="99"/>
      <c r="E82" s="30">
        <v>5</v>
      </c>
      <c r="F82" s="127" t="s">
        <v>12</v>
      </c>
      <c r="G82" s="30" t="s">
        <v>66</v>
      </c>
      <c r="H82" s="30" t="s">
        <v>10</v>
      </c>
      <c r="J82" s="44"/>
      <c r="K82" s="44"/>
      <c r="L82" s="44"/>
      <c r="M82" s="44"/>
      <c r="N82" s="44">
        <f t="shared" si="1"/>
        <v>0</v>
      </c>
      <c r="O82" s="44"/>
      <c r="P82" s="44"/>
      <c r="Q82" s="44"/>
      <c r="R82" s="44"/>
    </row>
    <row r="83" spans="1:18" s="7" customFormat="1" ht="12.75" hidden="1" customHeight="1" x14ac:dyDescent="0.25">
      <c r="A83" s="31" t="s">
        <v>157</v>
      </c>
      <c r="B83" s="99"/>
      <c r="C83" s="99"/>
      <c r="E83" s="30">
        <v>5</v>
      </c>
      <c r="F83" s="127" t="s">
        <v>12</v>
      </c>
      <c r="G83" s="30" t="s">
        <v>69</v>
      </c>
      <c r="H83" s="30" t="s">
        <v>8</v>
      </c>
      <c r="J83" s="44"/>
      <c r="K83" s="44"/>
      <c r="L83" s="44"/>
      <c r="M83" s="44"/>
      <c r="N83" s="44">
        <f t="shared" si="1"/>
        <v>0</v>
      </c>
      <c r="O83" s="44"/>
      <c r="P83" s="44"/>
      <c r="Q83" s="44"/>
      <c r="R83" s="44"/>
    </row>
    <row r="84" spans="1:18" s="7" customFormat="1" ht="12.75" hidden="1" customHeight="1" x14ac:dyDescent="0.25">
      <c r="A84" s="31" t="s">
        <v>158</v>
      </c>
      <c r="B84" s="99"/>
      <c r="C84" s="99"/>
      <c r="E84" s="30">
        <v>5</v>
      </c>
      <c r="F84" s="127" t="s">
        <v>12</v>
      </c>
      <c r="G84" s="30" t="s">
        <v>69</v>
      </c>
      <c r="H84" s="30" t="s">
        <v>10</v>
      </c>
      <c r="J84" s="44"/>
      <c r="K84" s="44"/>
      <c r="L84" s="44"/>
      <c r="M84" s="44"/>
      <c r="N84" s="44">
        <f t="shared" si="1"/>
        <v>0</v>
      </c>
      <c r="O84" s="44"/>
      <c r="P84" s="44"/>
      <c r="Q84" s="44"/>
      <c r="R84" s="44"/>
    </row>
    <row r="85" spans="1:18" s="7" customFormat="1" ht="12.75" hidden="1" customHeight="1" x14ac:dyDescent="0.25">
      <c r="A85" s="31" t="s">
        <v>68</v>
      </c>
      <c r="B85" s="99"/>
      <c r="C85" s="99"/>
      <c r="E85" s="30">
        <v>5</v>
      </c>
      <c r="F85" s="127" t="s">
        <v>12</v>
      </c>
      <c r="G85" s="30" t="s">
        <v>69</v>
      </c>
      <c r="H85" s="30" t="s">
        <v>15</v>
      </c>
      <c r="J85" s="44"/>
      <c r="K85" s="44"/>
      <c r="L85" s="44"/>
      <c r="M85" s="44"/>
      <c r="N85" s="44">
        <f t="shared" si="1"/>
        <v>0</v>
      </c>
      <c r="O85" s="44"/>
      <c r="P85" s="44"/>
      <c r="Q85" s="44"/>
      <c r="R85" s="44"/>
    </row>
    <row r="86" spans="1:18" s="7" customFormat="1" ht="12.75" hidden="1" customHeight="1" x14ac:dyDescent="0.25">
      <c r="A86" s="31" t="s">
        <v>159</v>
      </c>
      <c r="B86" s="99"/>
      <c r="C86" s="99"/>
      <c r="E86" s="30">
        <v>5</v>
      </c>
      <c r="F86" s="127" t="s">
        <v>12</v>
      </c>
      <c r="G86" s="30" t="s">
        <v>162</v>
      </c>
      <c r="H86" s="30" t="s">
        <v>8</v>
      </c>
      <c r="J86" s="44"/>
      <c r="K86" s="44"/>
      <c r="L86" s="44"/>
      <c r="M86" s="44"/>
      <c r="N86" s="44">
        <f t="shared" si="1"/>
        <v>0</v>
      </c>
      <c r="O86" s="44"/>
      <c r="P86" s="44"/>
      <c r="Q86" s="44"/>
      <c r="R86" s="44"/>
    </row>
    <row r="87" spans="1:18" s="7" customFormat="1" ht="12.75" hidden="1" customHeight="1" x14ac:dyDescent="0.25">
      <c r="A87" s="31" t="s">
        <v>160</v>
      </c>
      <c r="B87" s="99"/>
      <c r="C87" s="99"/>
      <c r="E87" s="30">
        <v>5</v>
      </c>
      <c r="F87" s="127" t="s">
        <v>12</v>
      </c>
      <c r="G87" s="30" t="s">
        <v>162</v>
      </c>
      <c r="H87" s="124" t="s">
        <v>48</v>
      </c>
      <c r="J87" s="44"/>
      <c r="K87" s="44"/>
      <c r="L87" s="44"/>
      <c r="M87" s="44"/>
      <c r="N87" s="44">
        <f t="shared" si="1"/>
        <v>0</v>
      </c>
      <c r="O87" s="44"/>
      <c r="P87" s="44"/>
      <c r="Q87" s="44"/>
      <c r="R87" s="44"/>
    </row>
    <row r="88" spans="1:18" s="7" customFormat="1" ht="12.75" hidden="1" customHeight="1" x14ac:dyDescent="0.25">
      <c r="A88" s="31" t="s">
        <v>70</v>
      </c>
      <c r="B88" s="99"/>
      <c r="C88" s="99"/>
      <c r="E88" s="30">
        <v>5</v>
      </c>
      <c r="F88" s="127" t="s">
        <v>12</v>
      </c>
      <c r="G88" s="30" t="s">
        <v>162</v>
      </c>
      <c r="H88" s="30" t="s">
        <v>10</v>
      </c>
      <c r="J88" s="44"/>
      <c r="K88" s="44"/>
      <c r="L88" s="44"/>
      <c r="M88" s="44"/>
      <c r="N88" s="44">
        <f t="shared" si="1"/>
        <v>0</v>
      </c>
      <c r="O88" s="44"/>
      <c r="P88" s="44"/>
      <c r="Q88" s="44"/>
      <c r="R88" s="44"/>
    </row>
    <row r="89" spans="1:18" s="7" customFormat="1" ht="12.75" hidden="1" customHeight="1" x14ac:dyDescent="0.25">
      <c r="A89" s="31" t="s">
        <v>161</v>
      </c>
      <c r="B89" s="99"/>
      <c r="C89" s="99"/>
      <c r="E89" s="30">
        <v>5</v>
      </c>
      <c r="F89" s="127" t="s">
        <v>12</v>
      </c>
      <c r="G89" s="30" t="s">
        <v>162</v>
      </c>
      <c r="H89" s="30" t="s">
        <v>15</v>
      </c>
      <c r="J89" s="44"/>
      <c r="K89" s="44"/>
      <c r="L89" s="44"/>
      <c r="M89" s="44"/>
      <c r="N89" s="44">
        <f t="shared" si="1"/>
        <v>0</v>
      </c>
      <c r="O89" s="44"/>
      <c r="P89" s="44"/>
      <c r="Q89" s="44"/>
      <c r="R89" s="44"/>
    </row>
    <row r="90" spans="1:18" s="7" customFormat="1" ht="12.75" hidden="1" customHeight="1" x14ac:dyDescent="0.25">
      <c r="A90" s="31" t="s">
        <v>71</v>
      </c>
      <c r="B90" s="99"/>
      <c r="C90" s="99"/>
      <c r="E90" s="30">
        <v>5</v>
      </c>
      <c r="F90" s="127" t="s">
        <v>12</v>
      </c>
      <c r="G90" s="30" t="s">
        <v>69</v>
      </c>
      <c r="H90" s="30" t="s">
        <v>48</v>
      </c>
      <c r="J90" s="44"/>
      <c r="K90" s="44"/>
      <c r="L90" s="44"/>
      <c r="M90" s="44"/>
      <c r="N90" s="44">
        <f t="shared" si="1"/>
        <v>0</v>
      </c>
      <c r="O90" s="44"/>
      <c r="P90" s="44"/>
      <c r="Q90" s="44"/>
      <c r="R90" s="44"/>
    </row>
    <row r="91" spans="1:18" s="7" customFormat="1" ht="12.75" hidden="1" customHeight="1" x14ac:dyDescent="0.25">
      <c r="A91" s="31" t="s">
        <v>163</v>
      </c>
      <c r="B91" s="99"/>
      <c r="C91" s="99"/>
      <c r="E91" s="30">
        <v>5</v>
      </c>
      <c r="F91" s="127" t="s">
        <v>12</v>
      </c>
      <c r="G91" s="30" t="s">
        <v>73</v>
      </c>
      <c r="H91" s="30" t="s">
        <v>10</v>
      </c>
      <c r="J91" s="44"/>
      <c r="K91" s="44"/>
      <c r="L91" s="44"/>
      <c r="M91" s="44"/>
      <c r="N91" s="44">
        <f t="shared" si="1"/>
        <v>0</v>
      </c>
      <c r="O91" s="44"/>
      <c r="P91" s="44"/>
      <c r="Q91" s="44"/>
      <c r="R91" s="44"/>
    </row>
    <row r="92" spans="1:18" s="7" customFormat="1" ht="12.75" hidden="1" customHeight="1" x14ac:dyDescent="0.25">
      <c r="A92" s="31" t="s">
        <v>164</v>
      </c>
      <c r="B92" s="99"/>
      <c r="C92" s="99"/>
      <c r="E92" s="30">
        <v>5</v>
      </c>
      <c r="F92" s="127" t="s">
        <v>12</v>
      </c>
      <c r="G92" s="30" t="s">
        <v>73</v>
      </c>
      <c r="H92" s="30" t="s">
        <v>15</v>
      </c>
      <c r="J92" s="44"/>
      <c r="K92" s="44"/>
      <c r="L92" s="44"/>
      <c r="M92" s="44"/>
      <c r="N92" s="44">
        <f t="shared" si="1"/>
        <v>0</v>
      </c>
      <c r="O92" s="44"/>
      <c r="P92" s="44"/>
      <c r="Q92" s="44"/>
      <c r="R92" s="44"/>
    </row>
    <row r="93" spans="1:18" s="7" customFormat="1" ht="12.75" hidden="1" customHeight="1" x14ac:dyDescent="0.25">
      <c r="A93" s="31" t="s">
        <v>165</v>
      </c>
      <c r="B93" s="99"/>
      <c r="C93" s="99"/>
      <c r="E93" s="30">
        <v>5</v>
      </c>
      <c r="F93" s="127" t="s">
        <v>12</v>
      </c>
      <c r="G93" s="30" t="s">
        <v>73</v>
      </c>
      <c r="H93" s="30" t="s">
        <v>17</v>
      </c>
      <c r="J93" s="44"/>
      <c r="K93" s="44"/>
      <c r="L93" s="44"/>
      <c r="M93" s="44"/>
      <c r="N93" s="44">
        <f t="shared" si="1"/>
        <v>0</v>
      </c>
      <c r="O93" s="44"/>
      <c r="P93" s="44"/>
      <c r="Q93" s="44"/>
      <c r="R93" s="44"/>
    </row>
    <row r="94" spans="1:18" s="7" customFormat="1" ht="12.75" hidden="1" customHeight="1" x14ac:dyDescent="0.25">
      <c r="A94" s="31" t="s">
        <v>166</v>
      </c>
      <c r="B94" s="99"/>
      <c r="C94" s="99"/>
      <c r="E94" s="30">
        <v>5</v>
      </c>
      <c r="F94" s="127" t="s">
        <v>12</v>
      </c>
      <c r="G94" s="30" t="s">
        <v>73</v>
      </c>
      <c r="H94" s="30" t="s">
        <v>8</v>
      </c>
      <c r="J94" s="44"/>
      <c r="K94" s="44"/>
      <c r="L94" s="44"/>
      <c r="M94" s="44"/>
      <c r="N94" s="44">
        <f t="shared" si="1"/>
        <v>0</v>
      </c>
      <c r="O94" s="44"/>
      <c r="P94" s="44"/>
      <c r="Q94" s="44"/>
      <c r="R94" s="44"/>
    </row>
    <row r="95" spans="1:18" s="7" customFormat="1" ht="12.75" hidden="1" customHeight="1" x14ac:dyDescent="0.25">
      <c r="A95" s="31" t="s">
        <v>167</v>
      </c>
      <c r="B95" s="99"/>
      <c r="C95" s="99"/>
      <c r="E95" s="30">
        <v>5</v>
      </c>
      <c r="F95" s="127" t="s">
        <v>12</v>
      </c>
      <c r="G95" s="30" t="s">
        <v>73</v>
      </c>
      <c r="H95" s="30" t="s">
        <v>44</v>
      </c>
      <c r="J95" s="44"/>
      <c r="K95" s="44"/>
      <c r="L95" s="44"/>
      <c r="M95" s="44"/>
      <c r="N95" s="44">
        <f t="shared" si="1"/>
        <v>0</v>
      </c>
      <c r="O95" s="44"/>
      <c r="P95" s="44"/>
      <c r="Q95" s="44"/>
      <c r="R95" s="44"/>
    </row>
    <row r="96" spans="1:18" s="7" customFormat="1" ht="12.75" hidden="1" customHeight="1" x14ac:dyDescent="0.25">
      <c r="A96" s="31" t="s">
        <v>72</v>
      </c>
      <c r="B96" s="99"/>
      <c r="C96" s="99"/>
      <c r="E96" s="30">
        <v>5</v>
      </c>
      <c r="F96" s="127" t="s">
        <v>12</v>
      </c>
      <c r="G96" s="30" t="s">
        <v>73</v>
      </c>
      <c r="H96" s="30" t="s">
        <v>63</v>
      </c>
      <c r="J96" s="44"/>
      <c r="K96" s="44"/>
      <c r="L96" s="44"/>
      <c r="M96" s="44"/>
      <c r="N96" s="44">
        <f t="shared" si="1"/>
        <v>0</v>
      </c>
      <c r="O96" s="44"/>
      <c r="P96" s="44"/>
      <c r="Q96" s="44"/>
      <c r="R96" s="44"/>
    </row>
    <row r="97" spans="1:18" s="7" customFormat="1" ht="12.75" hidden="1" customHeight="1" x14ac:dyDescent="0.25">
      <c r="A97" s="31" t="s">
        <v>74</v>
      </c>
      <c r="B97" s="99"/>
      <c r="C97" s="99"/>
      <c r="E97" s="30">
        <v>5</v>
      </c>
      <c r="F97" s="127" t="s">
        <v>12</v>
      </c>
      <c r="G97" s="30" t="s">
        <v>73</v>
      </c>
      <c r="H97" s="30" t="s">
        <v>19</v>
      </c>
      <c r="J97" s="44"/>
      <c r="K97" s="44"/>
      <c r="L97" s="44"/>
      <c r="M97" s="44"/>
      <c r="N97" s="44">
        <f t="shared" si="1"/>
        <v>0</v>
      </c>
      <c r="O97" s="44"/>
      <c r="P97" s="44"/>
      <c r="Q97" s="44"/>
      <c r="R97" s="44"/>
    </row>
    <row r="98" spans="1:18" s="7" customFormat="1" ht="12.75" hidden="1" customHeight="1" x14ac:dyDescent="0.25">
      <c r="A98" s="31" t="s">
        <v>75</v>
      </c>
      <c r="B98" s="99"/>
      <c r="C98" s="99"/>
      <c r="E98" s="30">
        <v>5</v>
      </c>
      <c r="F98" s="127" t="s">
        <v>12</v>
      </c>
      <c r="G98" s="30" t="s">
        <v>73</v>
      </c>
      <c r="H98" s="30" t="s">
        <v>59</v>
      </c>
      <c r="J98" s="44"/>
      <c r="K98" s="44"/>
      <c r="L98" s="44"/>
      <c r="M98" s="44"/>
      <c r="N98" s="44">
        <f t="shared" si="1"/>
        <v>0</v>
      </c>
      <c r="O98" s="44"/>
      <c r="P98" s="44"/>
      <c r="Q98" s="44"/>
      <c r="R98" s="44"/>
    </row>
    <row r="99" spans="1:18" s="7" customFormat="1" ht="12.75" hidden="1" customHeight="1" x14ac:dyDescent="0.25">
      <c r="A99" s="31" t="s">
        <v>76</v>
      </c>
      <c r="B99" s="99"/>
      <c r="C99" s="99"/>
      <c r="E99" s="30">
        <v>5</v>
      </c>
      <c r="F99" s="127" t="s">
        <v>12</v>
      </c>
      <c r="G99" s="30" t="s">
        <v>73</v>
      </c>
      <c r="H99" s="30" t="s">
        <v>48</v>
      </c>
      <c r="J99" s="44"/>
      <c r="K99" s="44"/>
      <c r="L99" s="44"/>
      <c r="M99" s="44"/>
      <c r="N99" s="44">
        <f t="shared" si="1"/>
        <v>0</v>
      </c>
      <c r="O99" s="44"/>
      <c r="P99" s="44"/>
      <c r="Q99" s="44"/>
      <c r="R99" s="44"/>
    </row>
    <row r="100" spans="1:18" s="7" customFormat="1" ht="12.75" hidden="1" customHeight="1" x14ac:dyDescent="0.25">
      <c r="A100" s="31" t="s">
        <v>164</v>
      </c>
      <c r="B100" s="99"/>
      <c r="C100" s="99"/>
      <c r="E100" s="30">
        <v>5</v>
      </c>
      <c r="F100" s="127" t="s">
        <v>12</v>
      </c>
      <c r="G100" s="30" t="s">
        <v>73</v>
      </c>
      <c r="H100" s="30" t="s">
        <v>15</v>
      </c>
      <c r="J100" s="44"/>
      <c r="K100" s="44"/>
      <c r="L100" s="44"/>
      <c r="M100" s="44"/>
      <c r="N100" s="44">
        <f t="shared" si="1"/>
        <v>0</v>
      </c>
      <c r="O100" s="44"/>
      <c r="P100" s="44"/>
      <c r="Q100" s="44"/>
      <c r="R100" s="44"/>
    </row>
    <row r="101" spans="1:18" s="7" customFormat="1" ht="12.75" hidden="1" customHeight="1" x14ac:dyDescent="0.25">
      <c r="A101" s="31" t="s">
        <v>77</v>
      </c>
      <c r="B101" s="99"/>
      <c r="C101" s="99"/>
      <c r="E101" s="30">
        <v>5</v>
      </c>
      <c r="F101" s="127" t="s">
        <v>12</v>
      </c>
      <c r="G101" s="30" t="s">
        <v>78</v>
      </c>
      <c r="H101" s="30" t="s">
        <v>10</v>
      </c>
      <c r="J101" s="44"/>
      <c r="K101" s="44"/>
      <c r="L101" s="44"/>
      <c r="M101" s="44"/>
      <c r="N101" s="44">
        <f t="shared" si="1"/>
        <v>0</v>
      </c>
      <c r="O101" s="44"/>
      <c r="P101" s="44"/>
      <c r="Q101" s="44"/>
      <c r="R101" s="44"/>
    </row>
    <row r="102" spans="1:18" s="7" customFormat="1" ht="12.75" hidden="1" customHeight="1" x14ac:dyDescent="0.25">
      <c r="A102" s="31" t="s">
        <v>79</v>
      </c>
      <c r="B102" s="99"/>
      <c r="C102" s="99"/>
      <c r="E102" s="30">
        <v>5</v>
      </c>
      <c r="F102" s="127" t="s">
        <v>12</v>
      </c>
      <c r="G102" s="30" t="s">
        <v>78</v>
      </c>
      <c r="H102" s="30" t="s">
        <v>15</v>
      </c>
      <c r="J102" s="44"/>
      <c r="K102" s="44"/>
      <c r="L102" s="44"/>
      <c r="M102" s="44"/>
      <c r="N102" s="44">
        <f t="shared" si="1"/>
        <v>0</v>
      </c>
      <c r="O102" s="44"/>
      <c r="P102" s="44"/>
      <c r="Q102" s="44"/>
      <c r="R102" s="44"/>
    </row>
    <row r="103" spans="1:18" s="7" customFormat="1" ht="12.75" hidden="1" customHeight="1" x14ac:dyDescent="0.25">
      <c r="A103" s="31" t="s">
        <v>168</v>
      </c>
      <c r="B103" s="99"/>
      <c r="C103" s="99"/>
      <c r="E103" s="30">
        <v>5</v>
      </c>
      <c r="F103" s="127" t="s">
        <v>12</v>
      </c>
      <c r="G103" s="30" t="s">
        <v>78</v>
      </c>
      <c r="H103" s="127" t="s">
        <v>59</v>
      </c>
      <c r="J103" s="44"/>
      <c r="K103" s="44"/>
      <c r="L103" s="44"/>
      <c r="M103" s="44"/>
      <c r="N103" s="44">
        <f t="shared" si="1"/>
        <v>0</v>
      </c>
      <c r="O103" s="44"/>
      <c r="P103" s="44"/>
      <c r="Q103" s="44"/>
      <c r="R103" s="44"/>
    </row>
    <row r="104" spans="1:18" s="7" customFormat="1" ht="12.75" hidden="1" customHeight="1" x14ac:dyDescent="0.25">
      <c r="A104" s="31" t="s">
        <v>169</v>
      </c>
      <c r="B104" s="99"/>
      <c r="C104" s="99"/>
      <c r="E104" s="30">
        <v>5</v>
      </c>
      <c r="F104" s="127" t="s">
        <v>12</v>
      </c>
      <c r="G104" s="30" t="s">
        <v>78</v>
      </c>
      <c r="H104" s="127" t="s">
        <v>19</v>
      </c>
      <c r="J104" s="44"/>
      <c r="K104" s="44"/>
      <c r="L104" s="44"/>
      <c r="M104" s="44"/>
      <c r="N104" s="44">
        <f t="shared" si="1"/>
        <v>0</v>
      </c>
      <c r="O104" s="44"/>
      <c r="P104" s="44"/>
      <c r="Q104" s="44"/>
      <c r="R104" s="44"/>
    </row>
    <row r="105" spans="1:18" s="7" customFormat="1" ht="12.75" hidden="1" customHeight="1" x14ac:dyDescent="0.25">
      <c r="A105" s="31" t="s">
        <v>170</v>
      </c>
      <c r="B105" s="99"/>
      <c r="C105" s="99"/>
      <c r="E105" s="30">
        <v>5</v>
      </c>
      <c r="F105" s="127" t="s">
        <v>12</v>
      </c>
      <c r="G105" s="30" t="s">
        <v>78</v>
      </c>
      <c r="H105" s="127" t="s">
        <v>81</v>
      </c>
      <c r="J105" s="44"/>
      <c r="K105" s="44"/>
      <c r="L105" s="44"/>
      <c r="M105" s="44"/>
      <c r="N105" s="44">
        <f t="shared" si="1"/>
        <v>0</v>
      </c>
      <c r="O105" s="44"/>
      <c r="P105" s="44"/>
      <c r="Q105" s="44"/>
      <c r="R105" s="44"/>
    </row>
    <row r="106" spans="1:18" s="7" customFormat="1" ht="12.75" hidden="1" customHeight="1" x14ac:dyDescent="0.25">
      <c r="A106" s="31" t="s">
        <v>80</v>
      </c>
      <c r="B106" s="99"/>
      <c r="C106" s="99"/>
      <c r="E106" s="30">
        <v>5</v>
      </c>
      <c r="F106" s="127" t="s">
        <v>12</v>
      </c>
      <c r="G106" s="30" t="s">
        <v>58</v>
      </c>
      <c r="H106" s="127" t="s">
        <v>81</v>
      </c>
      <c r="J106" s="44"/>
      <c r="K106" s="44"/>
      <c r="L106" s="44"/>
      <c r="M106" s="44"/>
      <c r="N106" s="44">
        <f t="shared" si="1"/>
        <v>0</v>
      </c>
      <c r="O106" s="44"/>
      <c r="P106" s="44"/>
      <c r="Q106" s="44"/>
      <c r="R106" s="44"/>
    </row>
    <row r="107" spans="1:18" s="7" customFormat="1" ht="12.75" hidden="1" customHeight="1" x14ac:dyDescent="0.25">
      <c r="A107" s="31" t="s">
        <v>82</v>
      </c>
      <c r="B107" s="99"/>
      <c r="C107" s="99"/>
      <c r="E107" s="30">
        <v>5</v>
      </c>
      <c r="F107" s="127" t="s">
        <v>12</v>
      </c>
      <c r="G107" s="30" t="s">
        <v>83</v>
      </c>
      <c r="H107" s="127" t="s">
        <v>8</v>
      </c>
      <c r="J107" s="44"/>
      <c r="K107" s="44"/>
      <c r="L107" s="44"/>
      <c r="M107" s="44"/>
      <c r="N107" s="44">
        <f t="shared" si="1"/>
        <v>0</v>
      </c>
      <c r="O107" s="44"/>
      <c r="P107" s="44"/>
      <c r="Q107" s="44"/>
      <c r="R107" s="44"/>
    </row>
    <row r="108" spans="1:18" s="7" customFormat="1" ht="12.75" hidden="1" customHeight="1" x14ac:dyDescent="0.25">
      <c r="A108" s="31" t="s">
        <v>84</v>
      </c>
      <c r="B108" s="99"/>
      <c r="C108" s="99"/>
      <c r="E108" s="30">
        <v>5</v>
      </c>
      <c r="F108" s="127" t="s">
        <v>12</v>
      </c>
      <c r="G108" s="30" t="s">
        <v>83</v>
      </c>
      <c r="H108" s="127" t="s">
        <v>10</v>
      </c>
      <c r="J108" s="44"/>
      <c r="K108" s="44"/>
      <c r="L108" s="44"/>
      <c r="M108" s="44"/>
      <c r="N108" s="44">
        <f t="shared" si="1"/>
        <v>0</v>
      </c>
      <c r="O108" s="44"/>
      <c r="P108" s="44"/>
      <c r="Q108" s="44"/>
      <c r="R108" s="44"/>
    </row>
    <row r="109" spans="1:18" s="7" customFormat="1" ht="12.75" hidden="1" customHeight="1" x14ac:dyDescent="0.25">
      <c r="A109" s="31" t="s">
        <v>85</v>
      </c>
      <c r="B109" s="99"/>
      <c r="C109" s="99"/>
      <c r="E109" s="30">
        <v>5</v>
      </c>
      <c r="F109" s="127" t="s">
        <v>12</v>
      </c>
      <c r="G109" s="30" t="s">
        <v>83</v>
      </c>
      <c r="H109" s="127" t="s">
        <v>15</v>
      </c>
      <c r="J109" s="44"/>
      <c r="K109" s="44"/>
      <c r="L109" s="44"/>
      <c r="M109" s="44"/>
      <c r="N109" s="44">
        <f t="shared" si="1"/>
        <v>0</v>
      </c>
      <c r="O109" s="44"/>
      <c r="P109" s="44"/>
      <c r="Q109" s="44"/>
      <c r="R109" s="44"/>
    </row>
    <row r="110" spans="1:18" s="7" customFormat="1" ht="12.75" hidden="1" customHeight="1" x14ac:dyDescent="0.25">
      <c r="A110" s="31" t="s">
        <v>171</v>
      </c>
      <c r="B110" s="99"/>
      <c r="C110" s="99"/>
      <c r="E110" s="30">
        <v>5</v>
      </c>
      <c r="F110" s="127" t="s">
        <v>12</v>
      </c>
      <c r="G110" s="30" t="s">
        <v>173</v>
      </c>
      <c r="H110" s="127" t="s">
        <v>8</v>
      </c>
      <c r="J110" s="44"/>
      <c r="K110" s="44"/>
      <c r="L110" s="44"/>
      <c r="M110" s="44"/>
      <c r="N110" s="44">
        <f t="shared" si="1"/>
        <v>0</v>
      </c>
      <c r="O110" s="44"/>
      <c r="P110" s="44"/>
      <c r="Q110" s="44"/>
      <c r="R110" s="44"/>
    </row>
    <row r="111" spans="1:18" s="7" customFormat="1" ht="12.75" hidden="1" customHeight="1" x14ac:dyDescent="0.25">
      <c r="A111" s="31" t="s">
        <v>172</v>
      </c>
      <c r="B111" s="99"/>
      <c r="C111" s="99"/>
      <c r="E111" s="30">
        <v>5</v>
      </c>
      <c r="F111" s="127" t="s">
        <v>12</v>
      </c>
      <c r="G111" s="30" t="s">
        <v>173</v>
      </c>
      <c r="H111" s="127" t="s">
        <v>10</v>
      </c>
      <c r="J111" s="44"/>
      <c r="K111" s="44"/>
      <c r="L111" s="44"/>
      <c r="M111" s="44"/>
      <c r="N111" s="44">
        <f t="shared" ref="N111:N114" si="2">P111-L111</f>
        <v>0</v>
      </c>
      <c r="O111" s="44"/>
      <c r="P111" s="44"/>
      <c r="Q111" s="44"/>
      <c r="R111" s="44"/>
    </row>
    <row r="112" spans="1:18" s="7" customFormat="1" ht="12.75" hidden="1" customHeight="1" x14ac:dyDescent="0.25">
      <c r="A112" s="31" t="s">
        <v>86</v>
      </c>
      <c r="B112" s="99"/>
      <c r="C112" s="99"/>
      <c r="E112" s="30">
        <v>5</v>
      </c>
      <c r="F112" s="127" t="s">
        <v>12</v>
      </c>
      <c r="G112" s="30" t="s">
        <v>173</v>
      </c>
      <c r="H112" s="127" t="s">
        <v>15</v>
      </c>
      <c r="J112" s="44"/>
      <c r="K112" s="44"/>
      <c r="L112" s="44"/>
      <c r="M112" s="44"/>
      <c r="N112" s="44">
        <f t="shared" si="2"/>
        <v>0</v>
      </c>
      <c r="O112" s="44"/>
      <c r="P112" s="44"/>
      <c r="Q112" s="44"/>
      <c r="R112" s="44"/>
    </row>
    <row r="113" spans="1:20" s="7" customFormat="1" ht="15" customHeight="1" x14ac:dyDescent="0.25">
      <c r="A113" s="31" t="s">
        <v>61</v>
      </c>
      <c r="B113" s="99"/>
      <c r="C113" s="99"/>
      <c r="E113" s="289" t="s">
        <v>366</v>
      </c>
      <c r="F113" s="289"/>
      <c r="G113" s="289"/>
      <c r="H113" s="289"/>
      <c r="J113" s="44"/>
      <c r="K113" s="44"/>
      <c r="L113" s="44"/>
      <c r="M113" s="44"/>
      <c r="N113" s="44">
        <f t="shared" si="2"/>
        <v>20000</v>
      </c>
      <c r="O113" s="44"/>
      <c r="P113" s="44">
        <v>20000</v>
      </c>
      <c r="Q113" s="44"/>
      <c r="R113" s="44"/>
    </row>
    <row r="114" spans="1:20" s="7" customFormat="1" ht="15" customHeight="1" x14ac:dyDescent="0.25">
      <c r="A114" s="31" t="s">
        <v>246</v>
      </c>
      <c r="B114" s="99"/>
      <c r="C114" s="99"/>
      <c r="E114" s="289" t="s">
        <v>372</v>
      </c>
      <c r="F114" s="289"/>
      <c r="G114" s="289"/>
      <c r="H114" s="289"/>
      <c r="J114" s="44"/>
      <c r="K114" s="44"/>
      <c r="L114" s="44"/>
      <c r="M114" s="44"/>
      <c r="N114" s="44">
        <f t="shared" si="2"/>
        <v>64700</v>
      </c>
      <c r="O114" s="44"/>
      <c r="P114" s="44">
        <v>64700</v>
      </c>
      <c r="Q114" s="44"/>
      <c r="R114" s="44">
        <v>50000</v>
      </c>
    </row>
    <row r="115" spans="1:20" s="7" customFormat="1" ht="18" customHeight="1" x14ac:dyDescent="0.25">
      <c r="A115" s="279" t="s">
        <v>190</v>
      </c>
      <c r="B115" s="279"/>
      <c r="C115" s="279"/>
      <c r="J115" s="138">
        <f>SUM(J47:J114)</f>
        <v>70052</v>
      </c>
      <c r="K115" s="139"/>
      <c r="L115" s="138">
        <f>SUM(L47:L114)</f>
        <v>0</v>
      </c>
      <c r="M115" s="34"/>
      <c r="N115" s="138">
        <f>SUM(N47:N114)</f>
        <v>335400</v>
      </c>
      <c r="O115" s="34"/>
      <c r="P115" s="138">
        <f>SUM(P47:P114)</f>
        <v>335400</v>
      </c>
      <c r="Q115" s="34"/>
      <c r="R115" s="138">
        <f>SUM(R47:R114)</f>
        <v>310400</v>
      </c>
    </row>
    <row r="116" spans="1:20" s="7" customFormat="1" ht="15" hidden="1" customHeight="1" x14ac:dyDescent="0.25"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20" s="7" customFormat="1" ht="12.75" hidden="1" customHeight="1" x14ac:dyDescent="0.3">
      <c r="A117" s="62" t="s">
        <v>189</v>
      </c>
      <c r="B117" s="11"/>
      <c r="C117" s="11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20" s="7" customFormat="1" ht="12.75" hidden="1" customHeight="1" x14ac:dyDescent="0.3">
      <c r="A118" s="11" t="s">
        <v>88</v>
      </c>
      <c r="B118" s="22"/>
      <c r="C118" s="22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20" s="7" customFormat="1" ht="12.75" hidden="1" customHeight="1" x14ac:dyDescent="0.25">
      <c r="A119" s="64" t="s">
        <v>89</v>
      </c>
      <c r="B119" s="9"/>
      <c r="C119" s="9"/>
      <c r="E119" s="100">
        <v>1</v>
      </c>
      <c r="F119" s="101" t="s">
        <v>12</v>
      </c>
      <c r="G119" s="100" t="s">
        <v>53</v>
      </c>
      <c r="H119" s="102" t="s">
        <v>10</v>
      </c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20" s="7" customFormat="1" ht="12.75" hidden="1" customHeight="1" x14ac:dyDescent="0.25">
      <c r="A120" s="75" t="s">
        <v>91</v>
      </c>
      <c r="B120" s="99"/>
      <c r="C120" s="99"/>
      <c r="E120" s="100">
        <v>1</v>
      </c>
      <c r="F120" s="101" t="s">
        <v>92</v>
      </c>
      <c r="G120" s="100" t="s">
        <v>7</v>
      </c>
      <c r="H120" s="100" t="s">
        <v>8</v>
      </c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20" s="7" customFormat="1" ht="12.75" hidden="1" customHeight="1" x14ac:dyDescent="0.25">
      <c r="A121" s="75" t="s">
        <v>93</v>
      </c>
      <c r="B121" s="99"/>
      <c r="C121" s="99"/>
      <c r="E121" s="100">
        <v>1</v>
      </c>
      <c r="F121" s="101" t="s">
        <v>92</v>
      </c>
      <c r="G121" s="100" t="s">
        <v>33</v>
      </c>
      <c r="H121" s="100" t="s">
        <v>8</v>
      </c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20" s="7" customFormat="1" ht="12.75" hidden="1" customHeight="1" x14ac:dyDescent="0.25">
      <c r="A122" s="75" t="s">
        <v>94</v>
      </c>
      <c r="B122" s="104"/>
      <c r="C122" s="104"/>
      <c r="E122" s="100">
        <v>1</v>
      </c>
      <c r="F122" s="101" t="s">
        <v>92</v>
      </c>
      <c r="G122" s="100" t="s">
        <v>33</v>
      </c>
      <c r="H122" s="100" t="s">
        <v>48</v>
      </c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20" s="7" customFormat="1" ht="12.75" hidden="1" customHeight="1" x14ac:dyDescent="0.25">
      <c r="A123" s="75" t="s">
        <v>95</v>
      </c>
      <c r="B123" s="104"/>
      <c r="C123" s="104"/>
      <c r="D123" s="101"/>
      <c r="E123" s="100">
        <v>1</v>
      </c>
      <c r="F123" s="101" t="s">
        <v>92</v>
      </c>
      <c r="G123" s="100" t="s">
        <v>53</v>
      </c>
      <c r="H123" s="100" t="s">
        <v>10</v>
      </c>
      <c r="J123" s="44"/>
      <c r="K123" s="44"/>
      <c r="L123" s="44"/>
      <c r="M123" s="44"/>
      <c r="N123" s="44"/>
      <c r="O123" s="44"/>
      <c r="P123" s="44"/>
      <c r="Q123" s="44"/>
      <c r="R123" s="44"/>
    </row>
    <row r="124" spans="1:20" s="7" customFormat="1" ht="12.75" hidden="1" customHeight="1" x14ac:dyDescent="0.25">
      <c r="A124" s="75" t="s">
        <v>96</v>
      </c>
      <c r="B124" s="99"/>
      <c r="C124" s="99"/>
      <c r="E124" s="100">
        <v>1</v>
      </c>
      <c r="F124" s="101" t="s">
        <v>92</v>
      </c>
      <c r="G124" s="100" t="s">
        <v>92</v>
      </c>
      <c r="H124" s="100" t="s">
        <v>8</v>
      </c>
      <c r="J124" s="44"/>
      <c r="K124" s="44"/>
      <c r="L124" s="44"/>
      <c r="M124" s="44"/>
      <c r="N124" s="44"/>
      <c r="O124" s="44"/>
      <c r="P124" s="44"/>
      <c r="Q124" s="44"/>
      <c r="R124" s="44"/>
    </row>
    <row r="125" spans="1:20" s="7" customFormat="1" ht="12.75" hidden="1" customHeight="1" x14ac:dyDescent="0.25">
      <c r="A125" s="75" t="s">
        <v>97</v>
      </c>
      <c r="B125" s="104"/>
      <c r="C125" s="104"/>
      <c r="E125" s="100">
        <v>1</v>
      </c>
      <c r="F125" s="101" t="s">
        <v>92</v>
      </c>
      <c r="G125" s="100" t="s">
        <v>53</v>
      </c>
      <c r="H125" s="100" t="s">
        <v>15</v>
      </c>
      <c r="J125" s="44"/>
      <c r="K125" s="44"/>
      <c r="L125" s="44"/>
      <c r="M125" s="44"/>
      <c r="N125" s="44"/>
      <c r="O125" s="44"/>
      <c r="P125" s="44"/>
      <c r="Q125" s="44"/>
      <c r="R125" s="44"/>
    </row>
    <row r="126" spans="1:20" s="7" customFormat="1" ht="12.75" hidden="1" customHeight="1" x14ac:dyDescent="0.25">
      <c r="A126" s="75" t="s">
        <v>98</v>
      </c>
      <c r="B126" s="104"/>
      <c r="C126" s="104"/>
      <c r="D126" s="101"/>
      <c r="E126" s="274" t="s">
        <v>647</v>
      </c>
      <c r="F126" s="274"/>
      <c r="G126" s="274"/>
      <c r="H126" s="274"/>
      <c r="J126" s="44"/>
      <c r="K126" s="44"/>
      <c r="L126" s="44"/>
      <c r="M126" s="44"/>
      <c r="N126" s="44">
        <f>P126-L126</f>
        <v>0</v>
      </c>
      <c r="O126" s="44"/>
      <c r="P126" s="44"/>
      <c r="Q126" s="44"/>
      <c r="R126" s="44"/>
      <c r="T126" s="7">
        <v>24475</v>
      </c>
    </row>
    <row r="127" spans="1:20" s="7" customFormat="1" ht="12.75" hidden="1" customHeight="1" x14ac:dyDescent="0.25">
      <c r="A127" s="75" t="s">
        <v>99</v>
      </c>
      <c r="B127" s="99"/>
      <c r="C127" s="99"/>
      <c r="E127" s="100">
        <v>1</v>
      </c>
      <c r="F127" s="101" t="s">
        <v>92</v>
      </c>
      <c r="G127" s="100" t="s">
        <v>53</v>
      </c>
      <c r="H127" s="100" t="s">
        <v>19</v>
      </c>
      <c r="J127" s="44"/>
      <c r="K127" s="44"/>
      <c r="L127" s="44"/>
      <c r="M127" s="44"/>
      <c r="N127" s="44"/>
      <c r="O127" s="44"/>
      <c r="P127" s="44"/>
      <c r="Q127" s="44"/>
      <c r="R127" s="44"/>
    </row>
    <row r="128" spans="1:20" s="7" customFormat="1" ht="12.75" hidden="1" customHeight="1" x14ac:dyDescent="0.25">
      <c r="A128" s="75" t="s">
        <v>174</v>
      </c>
      <c r="B128" s="99"/>
      <c r="C128" s="99"/>
      <c r="E128" s="100">
        <v>1</v>
      </c>
      <c r="F128" s="101" t="s">
        <v>92</v>
      </c>
      <c r="G128" s="100" t="s">
        <v>53</v>
      </c>
      <c r="H128" s="100" t="s">
        <v>81</v>
      </c>
      <c r="J128" s="44"/>
      <c r="K128" s="44"/>
      <c r="L128" s="44"/>
      <c r="M128" s="44"/>
      <c r="N128" s="44"/>
      <c r="O128" s="44"/>
      <c r="P128" s="44"/>
      <c r="Q128" s="44"/>
      <c r="R128" s="44"/>
    </row>
    <row r="129" spans="1:20" s="7" customFormat="1" ht="12.75" hidden="1" customHeight="1" x14ac:dyDescent="0.25">
      <c r="A129" s="75" t="s">
        <v>175</v>
      </c>
      <c r="B129" s="99"/>
      <c r="C129" s="99"/>
      <c r="E129" s="100">
        <v>1</v>
      </c>
      <c r="F129" s="101" t="s">
        <v>92</v>
      </c>
      <c r="G129" s="100" t="s">
        <v>53</v>
      </c>
      <c r="H129" s="100" t="s">
        <v>44</v>
      </c>
      <c r="J129" s="44"/>
      <c r="K129" s="44"/>
      <c r="L129" s="44"/>
      <c r="M129" s="44"/>
      <c r="N129" s="44"/>
      <c r="O129" s="44"/>
      <c r="P129" s="44"/>
      <c r="Q129" s="44"/>
      <c r="R129" s="44"/>
    </row>
    <row r="130" spans="1:20" s="7" customFormat="1" ht="12.75" hidden="1" customHeight="1" x14ac:dyDescent="0.25">
      <c r="A130" s="75" t="s">
        <v>176</v>
      </c>
      <c r="B130" s="99"/>
      <c r="C130" s="99"/>
      <c r="E130" s="100">
        <v>1</v>
      </c>
      <c r="F130" s="101" t="s">
        <v>92</v>
      </c>
      <c r="G130" s="100" t="s">
        <v>53</v>
      </c>
      <c r="H130" s="100" t="s">
        <v>145</v>
      </c>
      <c r="J130" s="44"/>
      <c r="K130" s="44"/>
      <c r="L130" s="44"/>
      <c r="M130" s="44"/>
      <c r="N130" s="44"/>
      <c r="O130" s="44"/>
      <c r="P130" s="44"/>
      <c r="Q130" s="44"/>
      <c r="R130" s="44"/>
    </row>
    <row r="131" spans="1:20" s="7" customFormat="1" ht="12.75" hidden="1" customHeight="1" x14ac:dyDescent="0.25">
      <c r="A131" s="75" t="s">
        <v>100</v>
      </c>
      <c r="B131" s="99"/>
      <c r="C131" s="99"/>
      <c r="E131" s="100">
        <v>1</v>
      </c>
      <c r="F131" s="101" t="s">
        <v>92</v>
      </c>
      <c r="G131" s="100" t="s">
        <v>53</v>
      </c>
      <c r="H131" s="100" t="s">
        <v>101</v>
      </c>
      <c r="J131" s="44"/>
      <c r="K131" s="44"/>
      <c r="L131" s="44"/>
      <c r="M131" s="44"/>
      <c r="N131" s="44"/>
      <c r="O131" s="44"/>
      <c r="P131" s="44"/>
      <c r="Q131" s="44"/>
      <c r="R131" s="44"/>
    </row>
    <row r="132" spans="1:20" s="7" customFormat="1" ht="12.75" hidden="1" customHeight="1" x14ac:dyDescent="0.25">
      <c r="A132" s="75" t="s">
        <v>102</v>
      </c>
      <c r="B132" s="99"/>
      <c r="C132" s="99"/>
      <c r="E132" s="100">
        <v>1</v>
      </c>
      <c r="F132" s="101" t="s">
        <v>92</v>
      </c>
      <c r="G132" s="100" t="s">
        <v>53</v>
      </c>
      <c r="H132" s="100" t="s">
        <v>24</v>
      </c>
      <c r="J132" s="44"/>
      <c r="K132" s="44"/>
      <c r="L132" s="44"/>
      <c r="M132" s="44"/>
      <c r="N132" s="44"/>
      <c r="O132" s="44"/>
      <c r="P132" s="44"/>
      <c r="Q132" s="44"/>
      <c r="R132" s="44"/>
    </row>
    <row r="133" spans="1:20" s="7" customFormat="1" ht="12.75" hidden="1" customHeight="1" x14ac:dyDescent="0.25">
      <c r="A133" s="75" t="s">
        <v>103</v>
      </c>
      <c r="B133" s="99"/>
      <c r="C133" s="99"/>
      <c r="E133" s="100">
        <v>1</v>
      </c>
      <c r="F133" s="101" t="s">
        <v>92</v>
      </c>
      <c r="G133" s="100" t="s">
        <v>53</v>
      </c>
      <c r="H133" s="100" t="s">
        <v>27</v>
      </c>
      <c r="J133" s="44"/>
      <c r="K133" s="44"/>
      <c r="L133" s="44"/>
      <c r="M133" s="44"/>
      <c r="N133" s="44"/>
      <c r="O133" s="44"/>
      <c r="P133" s="44"/>
      <c r="Q133" s="44"/>
      <c r="R133" s="44"/>
    </row>
    <row r="134" spans="1:20" s="7" customFormat="1" ht="12.75" hidden="1" customHeight="1" x14ac:dyDescent="0.25">
      <c r="A134" s="75" t="s">
        <v>104</v>
      </c>
      <c r="B134" s="99"/>
      <c r="C134" s="99"/>
      <c r="D134" s="101"/>
      <c r="E134" s="100">
        <v>1</v>
      </c>
      <c r="F134" s="101" t="s">
        <v>92</v>
      </c>
      <c r="G134" s="100" t="s">
        <v>53</v>
      </c>
      <c r="H134" s="102" t="s">
        <v>48</v>
      </c>
      <c r="J134" s="44"/>
      <c r="K134" s="44"/>
      <c r="L134" s="44"/>
      <c r="M134" s="44"/>
      <c r="N134" s="44"/>
      <c r="O134" s="44"/>
      <c r="P134" s="44"/>
      <c r="Q134" s="44"/>
      <c r="R134" s="44"/>
    </row>
    <row r="135" spans="1:20" s="7" customFormat="1" ht="12.75" hidden="1" customHeight="1" x14ac:dyDescent="0.25">
      <c r="A135" s="75" t="s">
        <v>105</v>
      </c>
      <c r="B135" s="99"/>
      <c r="C135" s="99"/>
      <c r="D135" s="101"/>
      <c r="E135" s="100">
        <v>1</v>
      </c>
      <c r="F135" s="101" t="s">
        <v>92</v>
      </c>
      <c r="G135" s="100" t="s">
        <v>66</v>
      </c>
      <c r="H135" s="100" t="s">
        <v>8</v>
      </c>
      <c r="J135" s="44"/>
      <c r="K135" s="44"/>
      <c r="L135" s="44"/>
      <c r="M135" s="44"/>
      <c r="N135" s="44"/>
      <c r="O135" s="44"/>
      <c r="P135" s="44"/>
      <c r="Q135" s="44"/>
      <c r="R135" s="44"/>
    </row>
    <row r="136" spans="1:20" s="7" customFormat="1" ht="12.75" hidden="1" customHeight="1" x14ac:dyDescent="0.25">
      <c r="A136" s="75" t="s">
        <v>106</v>
      </c>
      <c r="B136" s="99"/>
      <c r="C136" s="99"/>
      <c r="D136" s="101"/>
      <c r="E136" s="100">
        <v>1</v>
      </c>
      <c r="F136" s="101" t="s">
        <v>92</v>
      </c>
      <c r="G136" s="100" t="s">
        <v>58</v>
      </c>
      <c r="H136" s="102" t="s">
        <v>48</v>
      </c>
      <c r="J136" s="44"/>
      <c r="K136" s="44"/>
      <c r="L136" s="44"/>
      <c r="M136" s="44"/>
      <c r="N136" s="44"/>
      <c r="O136" s="44"/>
      <c r="P136" s="44"/>
      <c r="Q136" s="44"/>
      <c r="R136" s="44"/>
    </row>
    <row r="137" spans="1:20" s="7" customFormat="1" ht="12.75" hidden="1" customHeight="1" x14ac:dyDescent="0.25">
      <c r="A137" s="75" t="s">
        <v>177</v>
      </c>
      <c r="B137" s="99"/>
      <c r="C137" s="99"/>
      <c r="D137" s="101"/>
      <c r="E137" s="100">
        <v>1</v>
      </c>
      <c r="F137" s="101" t="s">
        <v>92</v>
      </c>
      <c r="G137" s="100" t="s">
        <v>28</v>
      </c>
      <c r="H137" s="100" t="s">
        <v>8</v>
      </c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1:20" s="7" customFormat="1" ht="12.75" hidden="1" customHeight="1" x14ac:dyDescent="0.25">
      <c r="A138" s="75" t="s">
        <v>178</v>
      </c>
      <c r="B138" s="99"/>
      <c r="C138" s="99"/>
      <c r="D138" s="101"/>
      <c r="E138" s="100">
        <v>1</v>
      </c>
      <c r="F138" s="101" t="s">
        <v>92</v>
      </c>
      <c r="G138" s="100" t="s">
        <v>28</v>
      </c>
      <c r="H138" s="100" t="s">
        <v>44</v>
      </c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20" s="25" customFormat="1" ht="18" hidden="1" customHeight="1" x14ac:dyDescent="0.3">
      <c r="A139" s="90" t="s">
        <v>107</v>
      </c>
      <c r="B139" s="24"/>
      <c r="C139" s="24"/>
      <c r="J139" s="20">
        <v>0</v>
      </c>
      <c r="K139" s="21"/>
      <c r="L139" s="20">
        <f>SUM(L118:L138)</f>
        <v>0</v>
      </c>
      <c r="M139" s="148"/>
      <c r="N139" s="20">
        <f>SUM(N118:N138)</f>
        <v>0</v>
      </c>
      <c r="O139" s="148"/>
      <c r="P139" s="20">
        <f>SUM(P118:P138)</f>
        <v>0</v>
      </c>
      <c r="Q139" s="148"/>
      <c r="R139" s="20">
        <f>SUM(R123:R136)</f>
        <v>0</v>
      </c>
      <c r="T139" s="25">
        <f>N141-T126</f>
        <v>8582237.8499999996</v>
      </c>
    </row>
    <row r="140" spans="1:20" s="7" customFormat="1" ht="6" customHeight="1" x14ac:dyDescent="0.25"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1:20" s="7" customFormat="1" ht="18" customHeight="1" thickBot="1" x14ac:dyDescent="0.3">
      <c r="A141" s="26" t="s">
        <v>109</v>
      </c>
      <c r="B141" s="26"/>
      <c r="C141" s="26"/>
      <c r="J141" s="27">
        <f t="shared" ref="J141:R141" si="3">J139+J115+J44</f>
        <v>10818592.83</v>
      </c>
      <c r="K141" s="27">
        <f t="shared" si="3"/>
        <v>0</v>
      </c>
      <c r="L141" s="27">
        <f t="shared" si="3"/>
        <v>5099136.18</v>
      </c>
      <c r="M141" s="27">
        <f t="shared" si="3"/>
        <v>0</v>
      </c>
      <c r="N141" s="27">
        <f t="shared" si="3"/>
        <v>8606712.8499999996</v>
      </c>
      <c r="O141" s="27">
        <f t="shared" si="3"/>
        <v>0</v>
      </c>
      <c r="P141" s="27">
        <f t="shared" si="3"/>
        <v>13705849.029999999</v>
      </c>
      <c r="Q141" s="27">
        <f t="shared" si="3"/>
        <v>0</v>
      </c>
      <c r="R141" s="27">
        <f t="shared" si="3"/>
        <v>14390946.699999999</v>
      </c>
    </row>
    <row r="142" spans="1:20" s="7" customFormat="1" ht="13" thickTop="1" x14ac:dyDescent="0.25">
      <c r="A142" s="29"/>
      <c r="B142" s="29"/>
      <c r="C142" s="29"/>
      <c r="D142" s="32"/>
      <c r="E142" s="29"/>
      <c r="F142" s="29"/>
      <c r="H142" s="33"/>
      <c r="I142" s="33"/>
      <c r="J142" s="33"/>
      <c r="K142" s="33"/>
      <c r="L142" s="33"/>
      <c r="M142" s="33"/>
    </row>
    <row r="143" spans="1:20" s="7" customFormat="1" x14ac:dyDescent="0.25"/>
    <row r="144" spans="1:20" s="7" customFormat="1" x14ac:dyDescent="0.25"/>
    <row r="145" spans="1:16" x14ac:dyDescent="0.25">
      <c r="A145" s="41"/>
      <c r="C145" s="144" t="s">
        <v>262</v>
      </c>
      <c r="D145" s="31"/>
      <c r="E145" s="30"/>
      <c r="G145" s="29"/>
      <c r="I145" s="29"/>
      <c r="M145" s="42"/>
      <c r="N145" s="276" t="s">
        <v>134</v>
      </c>
      <c r="O145" s="276"/>
      <c r="P145" s="276"/>
    </row>
    <row r="146" spans="1:16" x14ac:dyDescent="0.25">
      <c r="A146" s="41"/>
      <c r="C146" s="144"/>
      <c r="D146" s="31"/>
      <c r="E146" s="30"/>
      <c r="G146" s="29"/>
      <c r="I146" s="29"/>
      <c r="M146" s="42"/>
      <c r="N146" s="94"/>
      <c r="O146" s="94"/>
      <c r="P146" s="94"/>
    </row>
    <row r="147" spans="1:16" x14ac:dyDescent="0.25">
      <c r="A147" s="45"/>
      <c r="C147" s="144"/>
      <c r="D147" s="31"/>
      <c r="E147" s="46"/>
      <c r="G147" s="29"/>
      <c r="I147" s="29"/>
      <c r="M147" s="95"/>
      <c r="N147" s="34"/>
      <c r="O147" s="34"/>
      <c r="P147" s="46"/>
    </row>
    <row r="148" spans="1:16" x14ac:dyDescent="0.25">
      <c r="A148" s="47"/>
      <c r="C148" s="29"/>
      <c r="D148" s="29"/>
      <c r="E148" s="48"/>
      <c r="G148" s="29"/>
      <c r="I148" s="29"/>
      <c r="M148" s="29"/>
      <c r="P148" s="48"/>
    </row>
    <row r="149" spans="1:16" ht="13" x14ac:dyDescent="0.3">
      <c r="A149" s="49"/>
      <c r="C149" s="145" t="s">
        <v>274</v>
      </c>
      <c r="D149" s="50"/>
      <c r="E149" s="51"/>
      <c r="G149" s="29"/>
      <c r="I149" s="29"/>
      <c r="M149" s="52"/>
      <c r="N149" s="277" t="s">
        <v>136</v>
      </c>
      <c r="O149" s="277"/>
      <c r="P149" s="277"/>
    </row>
    <row r="150" spans="1:16" x14ac:dyDescent="0.25">
      <c r="A150" s="47"/>
      <c r="C150" s="144" t="s">
        <v>255</v>
      </c>
      <c r="D150" s="29"/>
      <c r="E150" s="30"/>
      <c r="G150" s="29"/>
      <c r="I150" s="29"/>
      <c r="M150" s="31"/>
      <c r="N150" s="278" t="s">
        <v>138</v>
      </c>
      <c r="O150" s="278"/>
      <c r="P150" s="278"/>
    </row>
  </sheetData>
  <customSheetViews>
    <customSheetView guid="{DE3A1FFE-44A0-41BD-98AB-2A2226968564}" showPageBreaks="1" printArea="1" view="pageBreakPreview">
      <pane xSplit="1" ySplit="14" topLeftCell="D136" activePane="bottomRight" state="frozen"/>
      <selection pane="bottomRight" activeCell="R63" sqref="R63"/>
      <rowBreaks count="1" manualBreakCount="1">
        <brk id="9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24" activePane="bottomRight" state="frozen"/>
      <selection pane="bottomRight" activeCell="L139" sqref="L139"/>
      <rowBreaks count="1" manualBreakCount="1">
        <brk id="9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25" activePane="bottomRight" state="frozen"/>
      <selection pane="bottomRight" activeCell="R158" sqref="R158"/>
      <rowBreaks count="1" manualBreakCount="1">
        <brk id="9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25" activePane="bottomRight" state="frozen"/>
      <selection pane="bottomRight" activeCell="R149" sqref="R149"/>
      <rowBreaks count="1" manualBreakCount="1">
        <brk id="9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pane xSplit="1" ySplit="14" topLeftCell="D66" activePane="bottomRight" state="frozen"/>
      <selection pane="bottomRight" activeCell="P139" sqref="P139"/>
      <rowBreaks count="1" manualBreakCount="1">
        <brk id="9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43">
    <mergeCell ref="A3:S3"/>
    <mergeCell ref="A4:S4"/>
    <mergeCell ref="L11:P11"/>
    <mergeCell ref="P12:P14"/>
    <mergeCell ref="A13:C13"/>
    <mergeCell ref="E13:H13"/>
    <mergeCell ref="N145:P145"/>
    <mergeCell ref="N149:P149"/>
    <mergeCell ref="N150:P150"/>
    <mergeCell ref="A15:C15"/>
    <mergeCell ref="E15:H15"/>
    <mergeCell ref="A115:C115"/>
    <mergeCell ref="E18:H18"/>
    <mergeCell ref="E20:H20"/>
    <mergeCell ref="E21:H21"/>
    <mergeCell ref="E22:H22"/>
    <mergeCell ref="E23:H23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41:H41"/>
    <mergeCell ref="E42:H42"/>
    <mergeCell ref="E47:H47"/>
    <mergeCell ref="E51:H51"/>
    <mergeCell ref="E52:H52"/>
    <mergeCell ref="E53:H53"/>
    <mergeCell ref="E54:H54"/>
    <mergeCell ref="E55:H55"/>
    <mergeCell ref="E56:H56"/>
    <mergeCell ref="E57:H57"/>
    <mergeCell ref="E126:H126"/>
    <mergeCell ref="E58:H58"/>
    <mergeCell ref="E64:H64"/>
    <mergeCell ref="E68:H68"/>
    <mergeCell ref="E113:H113"/>
    <mergeCell ref="E114:H114"/>
  </mergeCells>
  <phoneticPr fontId="15" type="noConversion"/>
  <printOptions horizontalCentered="1"/>
  <pageMargins left="0.75" right="0.5" top="1" bottom="1" header="0.75" footer="0.5"/>
  <pageSetup paperSize="5" scale="90" orientation="landscape" horizontalDpi="4294967293" verticalDpi="300" r:id="rId6"/>
  <headerFooter alignWithMargins="0">
    <oddFooter>&amp;C&amp;"Arial Narrow,Regular"&amp;9Page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U99"/>
  <sheetViews>
    <sheetView view="pageBreakPreview" zoomScaleNormal="85" zoomScaleSheetLayoutView="100" workbookViewId="0">
      <pane xSplit="1" ySplit="16" topLeftCell="B88" activePane="bottomRight" state="frozen"/>
      <selection pane="topRight" activeCell="B1" sqref="B1"/>
      <selection pane="bottomLeft" activeCell="A15" sqref="A15"/>
      <selection pane="bottomRight" activeCell="R18" sqref="R18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20" width="8.84375" style="1"/>
    <col min="21" max="21" width="12.23046875" style="1" customWidth="1"/>
    <col min="22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204</v>
      </c>
      <c r="H6" s="3"/>
      <c r="I6" s="3"/>
      <c r="R6" s="70">
        <v>1081</v>
      </c>
    </row>
    <row r="7" spans="1:19" ht="15" customHeight="1" x14ac:dyDescent="0.3">
      <c r="A7" s="5" t="s">
        <v>118</v>
      </c>
      <c r="B7" s="2" t="s">
        <v>112</v>
      </c>
      <c r="C7" s="5" t="s">
        <v>114</v>
      </c>
    </row>
    <row r="8" spans="1:19" ht="15" customHeight="1" x14ac:dyDescent="0.3">
      <c r="A8" s="5" t="s">
        <v>119</v>
      </c>
      <c r="B8" s="2" t="s">
        <v>112</v>
      </c>
      <c r="C8" s="5" t="s">
        <v>302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80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7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39"/>
      <c r="L13" s="39" t="s">
        <v>319</v>
      </c>
      <c r="M13" s="39"/>
      <c r="N13" s="39" t="s">
        <v>319</v>
      </c>
      <c r="O13" s="39"/>
      <c r="P13" s="287"/>
      <c r="Q13" s="40"/>
      <c r="R13" s="39">
        <v>2022</v>
      </c>
    </row>
    <row r="14" spans="1:19" ht="15" customHeight="1" x14ac:dyDescent="0.25">
      <c r="A14" s="79"/>
      <c r="B14" s="79"/>
      <c r="C14" s="79"/>
      <c r="D14" s="9"/>
      <c r="E14" s="79"/>
      <c r="F14" s="79"/>
      <c r="G14" s="79"/>
      <c r="H14" s="79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87"/>
      <c r="Q14" s="40"/>
      <c r="R14" s="181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20" s="7" customFormat="1" ht="18" customHeight="1" x14ac:dyDescent="0.3">
      <c r="A17" s="62" t="s">
        <v>186</v>
      </c>
      <c r="B17" s="12"/>
      <c r="C17" s="12"/>
      <c r="J17" s="13"/>
      <c r="K17" s="13"/>
    </row>
    <row r="18" spans="1:20" s="7" customFormat="1" ht="15" customHeight="1" x14ac:dyDescent="0.25">
      <c r="A18" s="31" t="s">
        <v>6</v>
      </c>
      <c r="B18" s="99"/>
      <c r="C18" s="99"/>
      <c r="D18" s="100"/>
      <c r="E18" s="289" t="s">
        <v>324</v>
      </c>
      <c r="F18" s="289"/>
      <c r="G18" s="289"/>
      <c r="H18" s="289"/>
      <c r="I18" s="100"/>
      <c r="J18" s="13">
        <v>12910918.359999999</v>
      </c>
      <c r="K18" s="13"/>
      <c r="L18" s="34">
        <v>6061626</v>
      </c>
      <c r="M18" s="34"/>
      <c r="N18" s="34">
        <f t="shared" ref="N18:N23" si="0">P18-L18</f>
        <v>10398343.289999999</v>
      </c>
      <c r="O18" s="34"/>
      <c r="P18" s="34">
        <v>16459969.289999999</v>
      </c>
      <c r="Q18" s="34"/>
      <c r="R18" s="160">
        <v>17010352.440000001</v>
      </c>
      <c r="T18" s="7" t="str">
        <f t="shared" ref="T18:T42" si="1">E18&amp;"-"&amp;F18&amp;"-"&amp;G18&amp;"-"&amp;H18</f>
        <v>5-01-01-010---</v>
      </c>
    </row>
    <row r="19" spans="1:20" s="7" customFormat="1" ht="14.25" hidden="1" customHeight="1" x14ac:dyDescent="0.25">
      <c r="A19" s="31" t="s">
        <v>9</v>
      </c>
      <c r="B19" s="118"/>
      <c r="C19" s="118"/>
      <c r="E19" s="30">
        <v>5</v>
      </c>
      <c r="F19" s="127" t="s">
        <v>7</v>
      </c>
      <c r="G19" s="30" t="s">
        <v>7</v>
      </c>
      <c r="H19" s="30" t="s">
        <v>10</v>
      </c>
      <c r="J19" s="35"/>
      <c r="K19" s="35"/>
      <c r="L19" s="34"/>
      <c r="M19" s="34"/>
      <c r="N19" s="34">
        <f t="shared" si="0"/>
        <v>0</v>
      </c>
      <c r="O19" s="34"/>
      <c r="P19" s="34"/>
      <c r="Q19" s="34"/>
      <c r="R19" s="34"/>
      <c r="T19" s="7" t="str">
        <f t="shared" si="1"/>
        <v>5-01-01-020</v>
      </c>
    </row>
    <row r="20" spans="1:20" s="7" customFormat="1" ht="15" customHeight="1" x14ac:dyDescent="0.25">
      <c r="A20" s="31" t="s">
        <v>11</v>
      </c>
      <c r="B20" s="99"/>
      <c r="C20" s="99"/>
      <c r="D20" s="100"/>
      <c r="E20" s="289" t="s">
        <v>325</v>
      </c>
      <c r="F20" s="289"/>
      <c r="G20" s="289"/>
      <c r="H20" s="289"/>
      <c r="J20" s="13">
        <v>864818.18</v>
      </c>
      <c r="K20" s="13"/>
      <c r="L20" s="34">
        <v>420000</v>
      </c>
      <c r="M20" s="34"/>
      <c r="N20" s="34">
        <f t="shared" si="0"/>
        <v>684000</v>
      </c>
      <c r="O20" s="34"/>
      <c r="P20" s="34">
        <v>1104000</v>
      </c>
      <c r="Q20" s="34"/>
      <c r="R20" s="160">
        <v>1104000</v>
      </c>
      <c r="T20" s="7" t="str">
        <f t="shared" si="1"/>
        <v>5-01-02-010---</v>
      </c>
    </row>
    <row r="21" spans="1:20" s="7" customFormat="1" ht="15" customHeight="1" x14ac:dyDescent="0.25">
      <c r="A21" s="31" t="s">
        <v>13</v>
      </c>
      <c r="B21" s="99"/>
      <c r="C21" s="99"/>
      <c r="D21" s="100"/>
      <c r="E21" s="289" t="s">
        <v>326</v>
      </c>
      <c r="F21" s="289"/>
      <c r="G21" s="289"/>
      <c r="H21" s="289"/>
      <c r="J21" s="13">
        <v>102000</v>
      </c>
      <c r="K21" s="13"/>
      <c r="L21" s="34">
        <v>42500</v>
      </c>
      <c r="M21" s="34"/>
      <c r="N21" s="34">
        <f t="shared" si="0"/>
        <v>59500</v>
      </c>
      <c r="O21" s="34"/>
      <c r="P21" s="34">
        <v>102000</v>
      </c>
      <c r="Q21" s="34"/>
      <c r="R21" s="160">
        <v>102000</v>
      </c>
      <c r="T21" s="7" t="str">
        <f t="shared" si="1"/>
        <v>5-01-02-020---</v>
      </c>
    </row>
    <row r="22" spans="1:20" s="7" customFormat="1" ht="15" customHeight="1" x14ac:dyDescent="0.25">
      <c r="A22" s="31" t="s">
        <v>14</v>
      </c>
      <c r="B22" s="99"/>
      <c r="C22" s="99"/>
      <c r="D22" s="100"/>
      <c r="E22" s="289" t="s">
        <v>327</v>
      </c>
      <c r="F22" s="289"/>
      <c r="G22" s="289"/>
      <c r="H22" s="289"/>
      <c r="J22" s="13">
        <v>102000</v>
      </c>
      <c r="K22" s="13"/>
      <c r="L22" s="34">
        <v>42500</v>
      </c>
      <c r="M22" s="34"/>
      <c r="N22" s="34">
        <f t="shared" si="0"/>
        <v>59500</v>
      </c>
      <c r="O22" s="34"/>
      <c r="P22" s="34">
        <v>102000</v>
      </c>
      <c r="Q22" s="34"/>
      <c r="R22" s="160">
        <v>102000</v>
      </c>
      <c r="T22" s="7" t="str">
        <f t="shared" si="1"/>
        <v>5-01-02-030---</v>
      </c>
    </row>
    <row r="23" spans="1:20" s="7" customFormat="1" ht="15" customHeight="1" x14ac:dyDescent="0.25">
      <c r="A23" s="31" t="s">
        <v>16</v>
      </c>
      <c r="B23" s="99"/>
      <c r="C23" s="99"/>
      <c r="D23" s="100"/>
      <c r="E23" s="289" t="s">
        <v>328</v>
      </c>
      <c r="F23" s="289"/>
      <c r="G23" s="289"/>
      <c r="H23" s="289"/>
      <c r="J23" s="13">
        <v>210000</v>
      </c>
      <c r="K23" s="13"/>
      <c r="L23" s="34">
        <v>210000</v>
      </c>
      <c r="M23" s="34"/>
      <c r="N23" s="34">
        <f t="shared" si="0"/>
        <v>66000</v>
      </c>
      <c r="O23" s="34"/>
      <c r="P23" s="34">
        <v>276000</v>
      </c>
      <c r="Q23" s="34"/>
      <c r="R23" s="160">
        <v>276000</v>
      </c>
      <c r="T23" s="7" t="str">
        <f t="shared" si="1"/>
        <v>5-01-02-040---</v>
      </c>
    </row>
    <row r="24" spans="1:20" s="7" customFormat="1" ht="14.25" hidden="1" customHeight="1" x14ac:dyDescent="0.25">
      <c r="A24" s="31" t="s">
        <v>140</v>
      </c>
      <c r="B24" s="99"/>
      <c r="C24" s="99"/>
      <c r="D24" s="100"/>
      <c r="E24" s="289" t="s">
        <v>502</v>
      </c>
      <c r="F24" s="289"/>
      <c r="G24" s="289"/>
      <c r="H24" s="289"/>
      <c r="J24" s="13"/>
      <c r="K24" s="13"/>
      <c r="L24" s="34"/>
      <c r="M24" s="34"/>
      <c r="N24" s="34"/>
      <c r="O24" s="34"/>
      <c r="P24" s="34"/>
      <c r="Q24" s="34"/>
      <c r="R24" s="34"/>
      <c r="T24" s="7" t="str">
        <f t="shared" si="1"/>
        <v>5-01-02-041---</v>
      </c>
    </row>
    <row r="25" spans="1:20" s="7" customFormat="1" ht="14.25" hidden="1" customHeight="1" x14ac:dyDescent="0.25">
      <c r="A25" s="31" t="s">
        <v>142</v>
      </c>
      <c r="B25" s="99"/>
      <c r="C25" s="99"/>
      <c r="E25" s="289" t="s">
        <v>503</v>
      </c>
      <c r="F25" s="289"/>
      <c r="G25" s="289"/>
      <c r="H25" s="289"/>
      <c r="J25" s="13"/>
      <c r="K25" s="13"/>
      <c r="L25" s="34"/>
      <c r="M25" s="34"/>
      <c r="N25" s="34"/>
      <c r="O25" s="34"/>
      <c r="P25" s="34"/>
      <c r="Q25" s="34"/>
      <c r="R25" s="34"/>
      <c r="T25" s="7" t="str">
        <f t="shared" si="1"/>
        <v>5-01-02-042---</v>
      </c>
    </row>
    <row r="26" spans="1:20" s="7" customFormat="1" ht="14.25" hidden="1" customHeight="1" x14ac:dyDescent="0.25">
      <c r="A26" s="31" t="s">
        <v>143</v>
      </c>
      <c r="B26" s="99"/>
      <c r="C26" s="99"/>
      <c r="D26" s="100"/>
      <c r="E26" s="289" t="s">
        <v>504</v>
      </c>
      <c r="F26" s="289"/>
      <c r="G26" s="289"/>
      <c r="H26" s="289"/>
      <c r="J26" s="13"/>
      <c r="K26" s="13"/>
      <c r="L26" s="34"/>
      <c r="M26" s="34"/>
      <c r="N26" s="34">
        <f t="shared" ref="N26:N38" si="2">P26-L26</f>
        <v>0</v>
      </c>
      <c r="O26" s="34"/>
      <c r="P26" s="34"/>
      <c r="Q26" s="34"/>
      <c r="R26" s="34"/>
      <c r="T26" s="7" t="str">
        <f t="shared" si="1"/>
        <v>5-01-02-043---</v>
      </c>
    </row>
    <row r="27" spans="1:20" s="7" customFormat="1" ht="14.25" hidden="1" customHeight="1" x14ac:dyDescent="0.25">
      <c r="A27" s="31" t="s">
        <v>18</v>
      </c>
      <c r="B27" s="99"/>
      <c r="C27" s="99"/>
      <c r="D27" s="100"/>
      <c r="E27" s="289" t="s">
        <v>505</v>
      </c>
      <c r="F27" s="289"/>
      <c r="G27" s="289"/>
      <c r="H27" s="289"/>
      <c r="J27" s="13"/>
      <c r="K27" s="13"/>
      <c r="L27" s="34"/>
      <c r="M27" s="34"/>
      <c r="N27" s="34">
        <f t="shared" si="2"/>
        <v>0</v>
      </c>
      <c r="O27" s="34"/>
      <c r="P27" s="34"/>
      <c r="Q27" s="34"/>
      <c r="R27" s="34"/>
      <c r="T27" s="7" t="str">
        <f t="shared" si="1"/>
        <v>5-01-02-044---</v>
      </c>
    </row>
    <row r="28" spans="1:20" s="7" customFormat="1" ht="14.25" hidden="1" customHeight="1" x14ac:dyDescent="0.25">
      <c r="A28" s="31" t="s">
        <v>21</v>
      </c>
      <c r="B28" s="99"/>
      <c r="C28" s="99"/>
      <c r="D28" s="100"/>
      <c r="E28" s="289" t="s">
        <v>506</v>
      </c>
      <c r="F28" s="289"/>
      <c r="G28" s="289"/>
      <c r="H28" s="289"/>
      <c r="J28" s="13"/>
      <c r="K28" s="13"/>
      <c r="L28" s="34"/>
      <c r="M28" s="34"/>
      <c r="N28" s="34">
        <f t="shared" si="2"/>
        <v>0</v>
      </c>
      <c r="O28" s="34"/>
      <c r="P28" s="34"/>
      <c r="Q28" s="34"/>
      <c r="R28" s="34"/>
      <c r="T28" s="7" t="str">
        <f t="shared" si="1"/>
        <v>5-01-02-045---</v>
      </c>
    </row>
    <row r="29" spans="1:20" s="7" customFormat="1" ht="15" customHeight="1" x14ac:dyDescent="0.25">
      <c r="A29" s="31" t="s">
        <v>22</v>
      </c>
      <c r="B29" s="99"/>
      <c r="C29" s="99"/>
      <c r="D29" s="100"/>
      <c r="E29" s="289" t="s">
        <v>330</v>
      </c>
      <c r="F29" s="289"/>
      <c r="G29" s="289"/>
      <c r="H29" s="289"/>
      <c r="J29" s="13">
        <v>159500</v>
      </c>
      <c r="K29" s="13"/>
      <c r="L29" s="34"/>
      <c r="M29" s="34"/>
      <c r="N29" s="34"/>
      <c r="O29" s="34"/>
      <c r="P29" s="34"/>
      <c r="Q29" s="34"/>
      <c r="R29" s="34"/>
      <c r="T29" s="7" t="str">
        <f t="shared" si="1"/>
        <v>5-01-02-110---</v>
      </c>
    </row>
    <row r="30" spans="1:20" s="7" customFormat="1" ht="14.25" hidden="1" customHeight="1" x14ac:dyDescent="0.25">
      <c r="A30" s="31" t="s">
        <v>144</v>
      </c>
      <c r="B30" s="99"/>
      <c r="C30" s="99"/>
      <c r="D30" s="100"/>
      <c r="E30" s="289" t="s">
        <v>381</v>
      </c>
      <c r="F30" s="289"/>
      <c r="G30" s="289"/>
      <c r="H30" s="289"/>
      <c r="J30" s="34"/>
      <c r="K30" s="34"/>
      <c r="L30" s="34"/>
      <c r="M30" s="34"/>
      <c r="N30" s="34">
        <f t="shared" si="2"/>
        <v>0</v>
      </c>
      <c r="O30" s="34"/>
      <c r="P30" s="34"/>
      <c r="Q30" s="34"/>
      <c r="R30" s="34"/>
      <c r="T30" s="7" t="str">
        <f t="shared" si="1"/>
        <v>5-01-02-111---</v>
      </c>
    </row>
    <row r="31" spans="1:20" s="7" customFormat="1" ht="14.25" hidden="1" customHeight="1" x14ac:dyDescent="0.25">
      <c r="A31" s="31" t="s">
        <v>23</v>
      </c>
      <c r="B31" s="99"/>
      <c r="C31" s="99"/>
      <c r="D31" s="100"/>
      <c r="E31" s="289" t="s">
        <v>382</v>
      </c>
      <c r="F31" s="289"/>
      <c r="G31" s="289"/>
      <c r="H31" s="289"/>
      <c r="J31" s="34"/>
      <c r="K31" s="34"/>
      <c r="L31" s="34"/>
      <c r="M31" s="34"/>
      <c r="N31" s="34">
        <f t="shared" si="2"/>
        <v>0</v>
      </c>
      <c r="O31" s="34"/>
      <c r="P31" s="34"/>
      <c r="Q31" s="34"/>
      <c r="R31" s="34"/>
      <c r="T31" s="7" t="str">
        <f t="shared" si="1"/>
        <v>5-01-02-112---</v>
      </c>
    </row>
    <row r="32" spans="1:20" s="7" customFormat="1" ht="15" customHeight="1" x14ac:dyDescent="0.25">
      <c r="A32" s="31" t="s">
        <v>26</v>
      </c>
      <c r="B32" s="99"/>
      <c r="C32" s="99"/>
      <c r="D32" s="100"/>
      <c r="E32" s="289" t="s">
        <v>332</v>
      </c>
      <c r="F32" s="289"/>
      <c r="G32" s="289"/>
      <c r="H32" s="289"/>
      <c r="J32" s="34">
        <v>1108164</v>
      </c>
      <c r="K32" s="34"/>
      <c r="L32" s="34"/>
      <c r="M32" s="34"/>
      <c r="N32" s="34">
        <f>P32-L32</f>
        <v>1373399</v>
      </c>
      <c r="O32" s="34"/>
      <c r="P32" s="34">
        <v>1373399</v>
      </c>
      <c r="Q32" s="34"/>
      <c r="R32" s="160">
        <v>1420700</v>
      </c>
    </row>
    <row r="33" spans="1:20" s="7" customFormat="1" ht="15" customHeight="1" x14ac:dyDescent="0.25">
      <c r="A33" s="31" t="s">
        <v>25</v>
      </c>
      <c r="B33" s="99"/>
      <c r="C33" s="99"/>
      <c r="D33" s="100"/>
      <c r="E33" s="289" t="s">
        <v>333</v>
      </c>
      <c r="F33" s="289"/>
      <c r="G33" s="289"/>
      <c r="H33" s="289"/>
      <c r="J33" s="34">
        <v>182000</v>
      </c>
      <c r="K33" s="34"/>
      <c r="L33" s="34"/>
      <c r="M33" s="34"/>
      <c r="N33" s="34">
        <f t="shared" si="2"/>
        <v>230000</v>
      </c>
      <c r="O33" s="34"/>
      <c r="P33" s="34">
        <v>230000</v>
      </c>
      <c r="Q33" s="34"/>
      <c r="R33" s="160">
        <v>230000</v>
      </c>
      <c r="T33" s="7" t="str">
        <f t="shared" si="1"/>
        <v>5-01-02-150---</v>
      </c>
    </row>
    <row r="34" spans="1:20" s="7" customFormat="1" ht="15" customHeight="1" x14ac:dyDescent="0.25">
      <c r="A34" s="31" t="s">
        <v>139</v>
      </c>
      <c r="B34" s="99"/>
      <c r="C34" s="99"/>
      <c r="D34" s="100"/>
      <c r="E34" s="289" t="s">
        <v>334</v>
      </c>
      <c r="F34" s="289"/>
      <c r="G34" s="289"/>
      <c r="H34" s="289"/>
      <c r="J34" s="13">
        <v>1052883</v>
      </c>
      <c r="K34" s="13"/>
      <c r="L34" s="34">
        <v>1010370</v>
      </c>
      <c r="M34" s="34"/>
      <c r="N34" s="34">
        <f>P34-L34</f>
        <v>363029</v>
      </c>
      <c r="O34" s="34"/>
      <c r="P34" s="34">
        <v>1373399</v>
      </c>
      <c r="Q34" s="34"/>
      <c r="R34" s="160">
        <v>1420700</v>
      </c>
      <c r="T34" s="7" t="str">
        <f>E32&amp;"-"&amp;F32&amp;"-"&amp;G32&amp;"-"&amp;H32</f>
        <v>5-01-02-140---</v>
      </c>
    </row>
    <row r="35" spans="1:20" s="7" customFormat="1" ht="15" customHeight="1" x14ac:dyDescent="0.25">
      <c r="A35" s="31" t="s">
        <v>249</v>
      </c>
      <c r="B35" s="99"/>
      <c r="C35" s="99"/>
      <c r="D35" s="100"/>
      <c r="E35" s="289" t="s">
        <v>335</v>
      </c>
      <c r="F35" s="289"/>
      <c r="G35" s="289"/>
      <c r="H35" s="289"/>
      <c r="J35" s="34">
        <v>1548861.54</v>
      </c>
      <c r="K35" s="34"/>
      <c r="L35" s="34">
        <v>727395.12</v>
      </c>
      <c r="M35" s="34"/>
      <c r="N35" s="34">
        <f t="shared" si="2"/>
        <v>1250299.44</v>
      </c>
      <c r="O35" s="34"/>
      <c r="P35" s="34">
        <v>1977694.56</v>
      </c>
      <c r="Q35" s="34"/>
      <c r="R35" s="160">
        <v>2045808</v>
      </c>
      <c r="T35" s="7" t="str">
        <f t="shared" si="1"/>
        <v>5-01-03-010---</v>
      </c>
    </row>
    <row r="36" spans="1:20" s="7" customFormat="1" ht="15" customHeight="1" x14ac:dyDescent="0.25">
      <c r="A36" s="31" t="s">
        <v>29</v>
      </c>
      <c r="B36" s="99"/>
      <c r="C36" s="99"/>
      <c r="D36" s="100"/>
      <c r="E36" s="289" t="s">
        <v>336</v>
      </c>
      <c r="F36" s="289"/>
      <c r="G36" s="289"/>
      <c r="H36" s="289"/>
      <c r="J36" s="34">
        <v>43300</v>
      </c>
      <c r="K36" s="34"/>
      <c r="L36" s="34">
        <v>21000</v>
      </c>
      <c r="M36" s="34"/>
      <c r="N36" s="34">
        <f t="shared" si="2"/>
        <v>34200</v>
      </c>
      <c r="O36" s="34"/>
      <c r="P36" s="34">
        <v>55200</v>
      </c>
      <c r="Q36" s="34"/>
      <c r="R36" s="160">
        <v>55200</v>
      </c>
      <c r="T36" s="7" t="str">
        <f t="shared" si="1"/>
        <v>5-01-03-020---</v>
      </c>
    </row>
    <row r="37" spans="1:20" s="7" customFormat="1" ht="15" customHeight="1" x14ac:dyDescent="0.25">
      <c r="A37" s="31" t="s">
        <v>30</v>
      </c>
      <c r="B37" s="99"/>
      <c r="C37" s="99"/>
      <c r="D37" s="100"/>
      <c r="E37" s="289" t="s">
        <v>337</v>
      </c>
      <c r="F37" s="289"/>
      <c r="G37" s="289"/>
      <c r="H37" s="289"/>
      <c r="J37" s="34">
        <v>185826.91</v>
      </c>
      <c r="K37" s="34"/>
      <c r="L37" s="34">
        <v>87889.26</v>
      </c>
      <c r="M37" s="34"/>
      <c r="N37" s="34">
        <f t="shared" si="2"/>
        <v>190455.65999999997</v>
      </c>
      <c r="O37" s="34"/>
      <c r="P37" s="34">
        <v>278344.92</v>
      </c>
      <c r="Q37" s="34"/>
      <c r="R37" s="160">
        <v>333349.92</v>
      </c>
      <c r="T37" s="7" t="str">
        <f t="shared" si="1"/>
        <v>5-01-03-030---</v>
      </c>
    </row>
    <row r="38" spans="1:20" s="7" customFormat="1" ht="15" customHeight="1" x14ac:dyDescent="0.25">
      <c r="A38" s="31" t="s">
        <v>31</v>
      </c>
      <c r="B38" s="99"/>
      <c r="C38" s="99"/>
      <c r="D38" s="100"/>
      <c r="E38" s="289" t="s">
        <v>338</v>
      </c>
      <c r="F38" s="289"/>
      <c r="G38" s="289"/>
      <c r="H38" s="289"/>
      <c r="J38" s="34">
        <v>43240.3</v>
      </c>
      <c r="K38" s="34"/>
      <c r="L38" s="34">
        <v>21000</v>
      </c>
      <c r="M38" s="34"/>
      <c r="N38" s="34">
        <f t="shared" si="2"/>
        <v>34200</v>
      </c>
      <c r="O38" s="34"/>
      <c r="P38" s="34">
        <v>55200</v>
      </c>
      <c r="Q38" s="34"/>
      <c r="R38" s="160">
        <v>55200</v>
      </c>
      <c r="T38" s="7" t="str">
        <f t="shared" si="1"/>
        <v>5-01-03-040---</v>
      </c>
    </row>
    <row r="39" spans="1:20" s="7" customFormat="1" ht="14.25" hidden="1" customHeight="1" x14ac:dyDescent="0.25">
      <c r="A39" s="31" t="s">
        <v>146</v>
      </c>
      <c r="B39" s="99"/>
      <c r="C39" s="99"/>
      <c r="D39" s="100"/>
      <c r="E39" s="30">
        <v>5</v>
      </c>
      <c r="F39" s="127" t="s">
        <v>7</v>
      </c>
      <c r="G39" s="30" t="s">
        <v>33</v>
      </c>
      <c r="H39" s="30" t="s">
        <v>8</v>
      </c>
      <c r="J39" s="34"/>
      <c r="K39" s="34"/>
      <c r="L39" s="34"/>
      <c r="M39" s="34"/>
      <c r="N39" s="34"/>
      <c r="O39" s="34"/>
      <c r="P39" s="34"/>
      <c r="Q39" s="34"/>
      <c r="R39" s="34"/>
      <c r="T39" s="7" t="str">
        <f t="shared" si="1"/>
        <v>5-01-04-010</v>
      </c>
    </row>
    <row r="40" spans="1:20" s="7" customFormat="1" ht="14.25" hidden="1" customHeight="1" x14ac:dyDescent="0.25">
      <c r="A40" s="31" t="s">
        <v>147</v>
      </c>
      <c r="B40" s="99"/>
      <c r="C40" s="99"/>
      <c r="D40" s="100"/>
      <c r="E40" s="30">
        <v>5</v>
      </c>
      <c r="F40" s="127" t="s">
        <v>7</v>
      </c>
      <c r="G40" s="30" t="s">
        <v>33</v>
      </c>
      <c r="H40" s="30" t="s">
        <v>10</v>
      </c>
      <c r="J40" s="34"/>
      <c r="K40" s="34"/>
      <c r="L40" s="34"/>
      <c r="M40" s="34"/>
      <c r="N40" s="34"/>
      <c r="O40" s="34"/>
      <c r="P40" s="34"/>
      <c r="Q40" s="34"/>
      <c r="R40" s="34"/>
      <c r="T40" s="7" t="str">
        <f t="shared" si="1"/>
        <v>5-01-04-020</v>
      </c>
    </row>
    <row r="41" spans="1:20" s="7" customFormat="1" ht="15" customHeight="1" x14ac:dyDescent="0.25">
      <c r="A41" s="31" t="s">
        <v>32</v>
      </c>
      <c r="B41" s="99"/>
      <c r="C41" s="99"/>
      <c r="D41" s="100"/>
      <c r="E41" s="289" t="s">
        <v>339</v>
      </c>
      <c r="F41" s="289"/>
      <c r="G41" s="289"/>
      <c r="H41" s="289"/>
      <c r="J41" s="34">
        <v>716868.02</v>
      </c>
      <c r="K41" s="34"/>
      <c r="L41" s="34"/>
      <c r="M41" s="34"/>
      <c r="N41" s="34"/>
      <c r="O41" s="34"/>
      <c r="P41" s="34"/>
      <c r="Q41" s="34"/>
      <c r="R41" s="34">
        <v>53361.53</v>
      </c>
      <c r="T41" s="7" t="str">
        <f t="shared" si="1"/>
        <v>5-01-04-030---</v>
      </c>
    </row>
    <row r="42" spans="1:20" s="7" customFormat="1" ht="15" customHeight="1" x14ac:dyDescent="0.25">
      <c r="A42" s="31" t="s">
        <v>34</v>
      </c>
      <c r="B42" s="99"/>
      <c r="C42" s="99"/>
      <c r="D42" s="100"/>
      <c r="E42" s="289" t="s">
        <v>340</v>
      </c>
      <c r="F42" s="289"/>
      <c r="G42" s="289"/>
      <c r="H42" s="289"/>
      <c r="J42" s="34">
        <v>199000</v>
      </c>
      <c r="K42" s="34"/>
      <c r="L42" s="34">
        <v>15000</v>
      </c>
      <c r="M42" s="34"/>
      <c r="N42" s="34">
        <f>P42-L42</f>
        <v>235000</v>
      </c>
      <c r="O42" s="34"/>
      <c r="P42" s="34">
        <v>250000</v>
      </c>
      <c r="Q42" s="34"/>
      <c r="R42" s="160">
        <v>230000</v>
      </c>
      <c r="T42" s="7" t="str">
        <f t="shared" si="1"/>
        <v>5-01-04-990---</v>
      </c>
    </row>
    <row r="43" spans="1:20" s="7" customFormat="1" ht="12.75" hidden="1" customHeight="1" x14ac:dyDescent="0.25">
      <c r="A43" s="75" t="s">
        <v>148</v>
      </c>
      <c r="B43" s="99"/>
      <c r="C43" s="99"/>
      <c r="D43" s="100"/>
      <c r="E43" s="100">
        <v>5</v>
      </c>
      <c r="F43" s="101" t="s">
        <v>7</v>
      </c>
      <c r="G43" s="100" t="s">
        <v>28</v>
      </c>
      <c r="H43" s="100" t="s">
        <v>63</v>
      </c>
      <c r="J43" s="34"/>
      <c r="K43" s="34"/>
      <c r="L43" s="34"/>
      <c r="M43" s="34"/>
      <c r="N43" s="34"/>
      <c r="O43" s="34"/>
      <c r="P43" s="34"/>
      <c r="Q43" s="34"/>
      <c r="R43" s="34"/>
    </row>
    <row r="44" spans="1:20" s="7" customFormat="1" ht="19" customHeight="1" x14ac:dyDescent="0.3">
      <c r="A44" s="58" t="s">
        <v>35</v>
      </c>
      <c r="B44" s="24"/>
      <c r="C44" s="24"/>
      <c r="J44" s="138">
        <f>SUM(J18:J43)</f>
        <v>19429380.309999999</v>
      </c>
      <c r="K44" s="139"/>
      <c r="L44" s="138">
        <f>SUM(L18:L43)</f>
        <v>8659280.379999999</v>
      </c>
      <c r="M44" s="34"/>
      <c r="N44" s="138">
        <f>SUM(N18:N43)</f>
        <v>14977926.389999999</v>
      </c>
      <c r="O44" s="34"/>
      <c r="P44" s="138">
        <f>SUM(P18:P43)</f>
        <v>23637206.77</v>
      </c>
      <c r="Q44" s="34"/>
      <c r="R44" s="138">
        <f>SUM(R18:R43)</f>
        <v>24438671.890000004</v>
      </c>
    </row>
    <row r="45" spans="1:20" s="7" customFormat="1" ht="6" customHeight="1" x14ac:dyDescent="0.25">
      <c r="A45" s="17"/>
      <c r="B45" s="17"/>
      <c r="C45" s="17"/>
      <c r="J45" s="139"/>
      <c r="K45" s="139"/>
      <c r="L45" s="34"/>
      <c r="M45" s="34"/>
      <c r="N45" s="34"/>
      <c r="O45" s="34"/>
      <c r="P45" s="34"/>
      <c r="Q45" s="34"/>
      <c r="R45" s="34"/>
    </row>
    <row r="46" spans="1:20" s="7" customFormat="1" ht="18" customHeight="1" x14ac:dyDescent="0.3">
      <c r="A46" s="62" t="s">
        <v>187</v>
      </c>
      <c r="B46" s="12"/>
      <c r="C46" s="12"/>
      <c r="J46" s="34"/>
      <c r="K46" s="34"/>
      <c r="L46" s="34"/>
      <c r="M46" s="34"/>
      <c r="N46" s="34"/>
      <c r="O46" s="34"/>
      <c r="P46" s="34"/>
      <c r="Q46" s="34"/>
      <c r="R46" s="34"/>
    </row>
    <row r="47" spans="1:20" s="7" customFormat="1" ht="15" customHeight="1" x14ac:dyDescent="0.25">
      <c r="A47" s="31" t="s">
        <v>36</v>
      </c>
      <c r="B47" s="99"/>
      <c r="C47" s="99"/>
      <c r="D47" s="100"/>
      <c r="E47" s="289" t="s">
        <v>341</v>
      </c>
      <c r="F47" s="289"/>
      <c r="G47" s="289"/>
      <c r="H47" s="289"/>
      <c r="J47" s="34">
        <v>5950</v>
      </c>
      <c r="K47" s="34"/>
      <c r="L47" s="34"/>
      <c r="M47" s="34"/>
      <c r="N47" s="34">
        <f t="shared" ref="N47:N51" si="3">P47-L47</f>
        <v>33000</v>
      </c>
      <c r="O47" s="34"/>
      <c r="P47" s="34">
        <v>33000</v>
      </c>
      <c r="Q47" s="34"/>
      <c r="R47" s="160">
        <v>33600</v>
      </c>
    </row>
    <row r="48" spans="1:20" s="7" customFormat="1" ht="15" hidden="1" customHeight="1" x14ac:dyDescent="0.25">
      <c r="A48" s="31" t="s">
        <v>38</v>
      </c>
      <c r="B48" s="99"/>
      <c r="C48" s="99"/>
      <c r="E48" s="289" t="s">
        <v>343</v>
      </c>
      <c r="F48" s="289"/>
      <c r="G48" s="289"/>
      <c r="H48" s="289"/>
      <c r="J48" s="34"/>
      <c r="K48" s="34"/>
      <c r="L48" s="34"/>
      <c r="M48" s="34"/>
      <c r="N48" s="34"/>
      <c r="O48" s="34"/>
      <c r="P48" s="34"/>
      <c r="Q48" s="34"/>
      <c r="R48" s="34"/>
    </row>
    <row r="49" spans="1:21" s="7" customFormat="1" ht="15" hidden="1" customHeight="1" x14ac:dyDescent="0.25">
      <c r="A49" s="31" t="s">
        <v>43</v>
      </c>
      <c r="B49" s="99"/>
      <c r="C49" s="99"/>
      <c r="D49" s="100"/>
      <c r="E49" s="289" t="s">
        <v>347</v>
      </c>
      <c r="F49" s="289"/>
      <c r="G49" s="289"/>
      <c r="H49" s="289"/>
      <c r="J49" s="35"/>
      <c r="K49" s="35"/>
      <c r="L49" s="34"/>
      <c r="M49" s="34"/>
      <c r="N49" s="34"/>
      <c r="O49" s="34"/>
      <c r="P49" s="34"/>
      <c r="Q49" s="34"/>
      <c r="R49" s="34"/>
    </row>
    <row r="50" spans="1:21" s="7" customFormat="1" ht="15" customHeight="1" x14ac:dyDescent="0.25">
      <c r="A50" s="31" t="s">
        <v>47</v>
      </c>
      <c r="B50" s="99"/>
      <c r="C50" s="99"/>
      <c r="D50" s="100"/>
      <c r="E50" s="289" t="s">
        <v>349</v>
      </c>
      <c r="F50" s="289"/>
      <c r="G50" s="289"/>
      <c r="H50" s="289"/>
      <c r="J50" s="35"/>
      <c r="K50" s="35"/>
      <c r="L50" s="34"/>
      <c r="M50" s="34"/>
      <c r="N50" s="34"/>
      <c r="O50" s="34"/>
      <c r="P50" s="34"/>
      <c r="Q50" s="34"/>
      <c r="R50" s="34">
        <v>9900</v>
      </c>
    </row>
    <row r="51" spans="1:21" s="7" customFormat="1" ht="15" customHeight="1" x14ac:dyDescent="0.25">
      <c r="A51" s="31" t="s">
        <v>52</v>
      </c>
      <c r="B51" s="99"/>
      <c r="C51" s="99"/>
      <c r="E51" s="289" t="s">
        <v>350</v>
      </c>
      <c r="F51" s="289"/>
      <c r="G51" s="289"/>
      <c r="H51" s="289"/>
      <c r="J51" s="34"/>
      <c r="K51" s="34"/>
      <c r="L51" s="34"/>
      <c r="M51" s="34"/>
      <c r="N51" s="34">
        <f t="shared" si="3"/>
        <v>30000</v>
      </c>
      <c r="O51" s="34"/>
      <c r="P51" s="34">
        <v>30000</v>
      </c>
      <c r="Q51" s="34"/>
      <c r="R51" s="158">
        <v>30000</v>
      </c>
    </row>
    <row r="52" spans="1:21" s="7" customFormat="1" ht="15" customHeight="1" x14ac:dyDescent="0.25">
      <c r="A52" s="31" t="s">
        <v>61</v>
      </c>
      <c r="B52" s="99"/>
      <c r="C52" s="99"/>
      <c r="E52" s="289" t="s">
        <v>366</v>
      </c>
      <c r="F52" s="289"/>
      <c r="G52" s="289"/>
      <c r="H52" s="289"/>
      <c r="J52" s="34"/>
      <c r="K52" s="34"/>
      <c r="L52" s="34"/>
      <c r="M52" s="34"/>
      <c r="N52" s="34">
        <f t="shared" ref="N52:N53" si="4">P52-L52</f>
        <v>60000</v>
      </c>
      <c r="O52" s="34"/>
      <c r="P52" s="34">
        <v>60000</v>
      </c>
      <c r="Q52" s="34"/>
      <c r="R52" s="158">
        <v>60000</v>
      </c>
    </row>
    <row r="53" spans="1:21" s="7" customFormat="1" ht="15" customHeight="1" x14ac:dyDescent="0.25">
      <c r="A53" s="31" t="s">
        <v>246</v>
      </c>
      <c r="B53" s="99"/>
      <c r="C53" s="99"/>
      <c r="E53" s="289" t="s">
        <v>372</v>
      </c>
      <c r="F53" s="289"/>
      <c r="G53" s="289"/>
      <c r="H53" s="289"/>
      <c r="J53" s="34"/>
      <c r="K53" s="34"/>
      <c r="L53" s="34"/>
      <c r="M53" s="34"/>
      <c r="N53" s="34">
        <f t="shared" si="4"/>
        <v>30000</v>
      </c>
      <c r="O53" s="34"/>
      <c r="P53" s="34">
        <v>30000</v>
      </c>
      <c r="Q53" s="34"/>
      <c r="R53" s="159">
        <v>30000</v>
      </c>
      <c r="U53" s="7">
        <v>38250</v>
      </c>
    </row>
    <row r="54" spans="1:21" s="7" customFormat="1" ht="19" customHeight="1" x14ac:dyDescent="0.25">
      <c r="A54" s="279" t="s">
        <v>190</v>
      </c>
      <c r="B54" s="279"/>
      <c r="C54" s="279"/>
      <c r="J54" s="138">
        <f>SUM(J47:J53)</f>
        <v>5950</v>
      </c>
      <c r="K54" s="139"/>
      <c r="L54" s="138">
        <f>SUM(L47:L53)</f>
        <v>0</v>
      </c>
      <c r="M54" s="35"/>
      <c r="N54" s="138">
        <f>SUM(N47:N53)</f>
        <v>153000</v>
      </c>
      <c r="O54" s="35"/>
      <c r="P54" s="138">
        <f>SUM(P47:Q53)</f>
        <v>153000</v>
      </c>
      <c r="Q54" s="35"/>
      <c r="R54" s="138">
        <f>SUM(R47:R53)</f>
        <v>163500</v>
      </c>
      <c r="U54" s="7">
        <f>N90-U53</f>
        <v>15092676.389999999</v>
      </c>
    </row>
    <row r="55" spans="1:21" s="7" customFormat="1" ht="6" customHeight="1" x14ac:dyDescent="0.3">
      <c r="A55" s="19"/>
      <c r="B55" s="19"/>
      <c r="C55" s="19"/>
      <c r="J55" s="139"/>
      <c r="K55" s="139"/>
      <c r="L55" s="34"/>
      <c r="M55" s="34"/>
      <c r="N55" s="34"/>
      <c r="O55" s="34"/>
      <c r="P55" s="34"/>
      <c r="Q55" s="34"/>
      <c r="R55" s="34"/>
    </row>
    <row r="56" spans="1:21" s="7" customFormat="1" ht="12" hidden="1" customHeight="1" x14ac:dyDescent="0.25">
      <c r="A56" s="63" t="s">
        <v>188</v>
      </c>
      <c r="J56" s="34"/>
      <c r="K56" s="34"/>
      <c r="L56" s="34"/>
      <c r="M56" s="34"/>
      <c r="N56" s="34"/>
      <c r="O56" s="34"/>
      <c r="P56" s="34"/>
      <c r="Q56" s="34"/>
      <c r="R56" s="34"/>
    </row>
    <row r="57" spans="1:21" s="7" customFormat="1" ht="12" hidden="1" customHeight="1" x14ac:dyDescent="0.25">
      <c r="A57" s="75" t="s">
        <v>108</v>
      </c>
      <c r="E57" s="100">
        <v>5</v>
      </c>
      <c r="F57" s="101" t="s">
        <v>28</v>
      </c>
      <c r="G57" s="100" t="s">
        <v>7</v>
      </c>
      <c r="H57" s="100" t="s">
        <v>17</v>
      </c>
      <c r="J57" s="34"/>
      <c r="K57" s="34"/>
      <c r="L57" s="34"/>
      <c r="M57" s="34"/>
      <c r="N57" s="34"/>
      <c r="O57" s="34"/>
      <c r="P57" s="34"/>
      <c r="Q57" s="34"/>
      <c r="R57" s="34"/>
    </row>
    <row r="58" spans="1:21" s="7" customFormat="1" ht="12" hidden="1" customHeight="1" x14ac:dyDescent="0.25">
      <c r="A58" s="75" t="s">
        <v>179</v>
      </c>
      <c r="E58" s="100">
        <v>5</v>
      </c>
      <c r="F58" s="101" t="s">
        <v>28</v>
      </c>
      <c r="G58" s="100" t="s">
        <v>7</v>
      </c>
      <c r="H58" s="100" t="s">
        <v>63</v>
      </c>
      <c r="J58" s="34"/>
      <c r="K58" s="34"/>
      <c r="L58" s="34"/>
      <c r="M58" s="34"/>
      <c r="N58" s="34"/>
      <c r="O58" s="34"/>
      <c r="P58" s="34"/>
      <c r="Q58" s="34"/>
      <c r="R58" s="34"/>
    </row>
    <row r="59" spans="1:21" s="7" customFormat="1" ht="12" hidden="1" customHeight="1" x14ac:dyDescent="0.25">
      <c r="A59" s="75" t="s">
        <v>180</v>
      </c>
      <c r="E59" s="100">
        <v>5</v>
      </c>
      <c r="F59" s="101" t="s">
        <v>28</v>
      </c>
      <c r="G59" s="100" t="s">
        <v>7</v>
      </c>
      <c r="H59" s="102" t="s">
        <v>48</v>
      </c>
      <c r="J59" s="34"/>
      <c r="K59" s="34"/>
      <c r="L59" s="34"/>
      <c r="M59" s="34"/>
      <c r="N59" s="34"/>
      <c r="O59" s="34"/>
      <c r="P59" s="34"/>
      <c r="Q59" s="34"/>
      <c r="R59" s="34"/>
    </row>
    <row r="60" spans="1:21" s="7" customFormat="1" ht="12" hidden="1" customHeight="1" x14ac:dyDescent="0.25">
      <c r="A60" s="75" t="s">
        <v>180</v>
      </c>
      <c r="E60" s="100">
        <v>5</v>
      </c>
      <c r="F60" s="101" t="s">
        <v>28</v>
      </c>
      <c r="G60" s="100" t="s">
        <v>7</v>
      </c>
      <c r="H60" s="102" t="s">
        <v>48</v>
      </c>
      <c r="J60" s="34"/>
      <c r="K60" s="34"/>
      <c r="L60" s="34"/>
      <c r="M60" s="34"/>
      <c r="N60" s="34"/>
      <c r="O60" s="34"/>
      <c r="P60" s="34"/>
      <c r="Q60" s="34"/>
      <c r="R60" s="34"/>
    </row>
    <row r="61" spans="1:21" s="7" customFormat="1" ht="12" hidden="1" customHeight="1" x14ac:dyDescent="0.25">
      <c r="A61" s="75" t="s">
        <v>181</v>
      </c>
      <c r="E61" s="100">
        <v>5</v>
      </c>
      <c r="F61" s="101" t="s">
        <v>28</v>
      </c>
      <c r="G61" s="100" t="s">
        <v>7</v>
      </c>
      <c r="H61" s="100" t="s">
        <v>10</v>
      </c>
      <c r="J61" s="34"/>
      <c r="K61" s="34"/>
      <c r="L61" s="34"/>
      <c r="M61" s="34"/>
      <c r="N61" s="34"/>
      <c r="O61" s="34"/>
      <c r="P61" s="34"/>
      <c r="Q61" s="34"/>
      <c r="R61" s="34"/>
    </row>
    <row r="62" spans="1:21" s="7" customFormat="1" ht="12" hidden="1" customHeight="1" x14ac:dyDescent="0.25">
      <c r="A62" s="75" t="s">
        <v>180</v>
      </c>
      <c r="E62" s="100">
        <v>5</v>
      </c>
      <c r="F62" s="101" t="s">
        <v>28</v>
      </c>
      <c r="G62" s="100" t="s">
        <v>7</v>
      </c>
      <c r="H62" s="102" t="s">
        <v>48</v>
      </c>
      <c r="J62" s="34"/>
      <c r="K62" s="34"/>
      <c r="L62" s="34"/>
      <c r="M62" s="34"/>
      <c r="N62" s="34"/>
      <c r="O62" s="34"/>
      <c r="P62" s="34"/>
      <c r="Q62" s="34"/>
      <c r="R62" s="34"/>
    </row>
    <row r="63" spans="1:21" s="7" customFormat="1" ht="12" hidden="1" customHeight="1" x14ac:dyDescent="0.25">
      <c r="A63" s="75" t="s">
        <v>182</v>
      </c>
      <c r="E63" s="100">
        <v>5</v>
      </c>
      <c r="F63" s="101" t="s">
        <v>28</v>
      </c>
      <c r="G63" s="100" t="s">
        <v>7</v>
      </c>
      <c r="H63" s="100" t="s">
        <v>8</v>
      </c>
      <c r="J63" s="34"/>
      <c r="K63" s="34"/>
      <c r="L63" s="34"/>
      <c r="M63" s="34"/>
      <c r="N63" s="34"/>
      <c r="O63" s="34"/>
      <c r="P63" s="34"/>
      <c r="Q63" s="34"/>
      <c r="R63" s="34"/>
    </row>
    <row r="64" spans="1:21" s="7" customFormat="1" ht="12" hidden="1" customHeight="1" x14ac:dyDescent="0.25">
      <c r="A64" s="75" t="s">
        <v>183</v>
      </c>
      <c r="E64" s="100">
        <v>5</v>
      </c>
      <c r="F64" s="101" t="s">
        <v>28</v>
      </c>
      <c r="G64" s="100" t="s">
        <v>7</v>
      </c>
      <c r="H64" s="100" t="s">
        <v>15</v>
      </c>
      <c r="J64" s="34"/>
      <c r="K64" s="34"/>
      <c r="L64" s="34"/>
      <c r="M64" s="34"/>
      <c r="N64" s="34"/>
      <c r="O64" s="34"/>
      <c r="P64" s="34"/>
      <c r="Q64" s="34"/>
      <c r="R64" s="34"/>
    </row>
    <row r="65" spans="1:18" s="7" customFormat="1" ht="19" hidden="1" customHeight="1" x14ac:dyDescent="0.3">
      <c r="A65" s="58" t="s">
        <v>184</v>
      </c>
      <c r="J65" s="147">
        <f>SUM(J57:J64)</f>
        <v>0</v>
      </c>
      <c r="K65" s="148"/>
      <c r="L65" s="147">
        <f>SUM(L57:L64)</f>
        <v>0</v>
      </c>
      <c r="M65" s="148"/>
      <c r="N65" s="147">
        <f>SUM(N57:N64)</f>
        <v>0</v>
      </c>
      <c r="O65" s="148"/>
      <c r="P65" s="147">
        <f>SUM(P57:P64)</f>
        <v>0</v>
      </c>
      <c r="Q65" s="148"/>
      <c r="R65" s="147">
        <f>SUM(R57:R64)</f>
        <v>0</v>
      </c>
    </row>
    <row r="66" spans="1:18" s="7" customFormat="1" ht="6" hidden="1" customHeight="1" x14ac:dyDescent="0.25">
      <c r="J66" s="34"/>
      <c r="K66" s="34"/>
      <c r="L66" s="34"/>
      <c r="M66" s="34"/>
      <c r="N66" s="34"/>
      <c r="O66" s="34"/>
      <c r="P66" s="34"/>
      <c r="Q66" s="34"/>
      <c r="R66" s="34"/>
    </row>
    <row r="67" spans="1:18" s="7" customFormat="1" ht="12.75" customHeight="1" x14ac:dyDescent="0.3">
      <c r="A67" s="62" t="s">
        <v>189</v>
      </c>
      <c r="B67" s="11"/>
      <c r="C67" s="11"/>
      <c r="J67" s="34"/>
      <c r="K67" s="34"/>
      <c r="L67" s="34"/>
      <c r="M67" s="34"/>
      <c r="N67" s="34"/>
      <c r="O67" s="34"/>
      <c r="P67" s="34"/>
      <c r="Q67" s="34"/>
      <c r="R67" s="34"/>
    </row>
    <row r="68" spans="1:18" s="7" customFormat="1" ht="12.75" hidden="1" customHeight="1" x14ac:dyDescent="0.3">
      <c r="A68" s="11" t="s">
        <v>88</v>
      </c>
      <c r="B68" s="22"/>
      <c r="C68" s="22"/>
      <c r="J68" s="34"/>
      <c r="K68" s="34"/>
      <c r="L68" s="34"/>
      <c r="M68" s="34"/>
      <c r="N68" s="34"/>
      <c r="O68" s="34"/>
      <c r="P68" s="34"/>
      <c r="Q68" s="34"/>
      <c r="R68" s="34"/>
    </row>
    <row r="69" spans="1:18" s="7" customFormat="1" ht="12.75" hidden="1" customHeight="1" x14ac:dyDescent="0.25">
      <c r="A69" s="64" t="s">
        <v>89</v>
      </c>
      <c r="B69" s="9"/>
      <c r="C69" s="9"/>
      <c r="E69" s="100">
        <v>1</v>
      </c>
      <c r="F69" s="101" t="s">
        <v>12</v>
      </c>
      <c r="G69" s="100" t="s">
        <v>53</v>
      </c>
      <c r="H69" s="102" t="s">
        <v>10</v>
      </c>
      <c r="J69" s="34"/>
      <c r="K69" s="34"/>
      <c r="L69" s="34"/>
      <c r="M69" s="34"/>
      <c r="N69" s="34"/>
      <c r="O69" s="34"/>
      <c r="P69" s="34"/>
      <c r="Q69" s="34"/>
      <c r="R69" s="34"/>
    </row>
    <row r="70" spans="1:18" s="7" customFormat="1" ht="12.75" hidden="1" customHeight="1" x14ac:dyDescent="0.25">
      <c r="A70" s="75" t="s">
        <v>91</v>
      </c>
      <c r="B70" s="99"/>
      <c r="C70" s="99"/>
      <c r="E70" s="100">
        <v>1</v>
      </c>
      <c r="F70" s="101" t="s">
        <v>92</v>
      </c>
      <c r="G70" s="100" t="s">
        <v>7</v>
      </c>
      <c r="H70" s="100" t="s">
        <v>8</v>
      </c>
      <c r="J70" s="34"/>
      <c r="K70" s="34"/>
      <c r="L70" s="34"/>
      <c r="M70" s="34"/>
      <c r="N70" s="34"/>
      <c r="O70" s="34"/>
      <c r="P70" s="34"/>
      <c r="Q70" s="34"/>
      <c r="R70" s="34"/>
    </row>
    <row r="71" spans="1:18" s="7" customFormat="1" ht="12.75" hidden="1" customHeight="1" x14ac:dyDescent="0.25">
      <c r="A71" s="75" t="s">
        <v>93</v>
      </c>
      <c r="B71" s="99"/>
      <c r="C71" s="99"/>
      <c r="E71" s="100">
        <v>1</v>
      </c>
      <c r="F71" s="101" t="s">
        <v>92</v>
      </c>
      <c r="G71" s="100" t="s">
        <v>33</v>
      </c>
      <c r="H71" s="100" t="s">
        <v>8</v>
      </c>
      <c r="J71" s="34"/>
      <c r="K71" s="34"/>
      <c r="L71" s="34"/>
      <c r="M71" s="34"/>
      <c r="N71" s="34"/>
      <c r="O71" s="34"/>
      <c r="P71" s="34"/>
      <c r="Q71" s="34"/>
      <c r="R71" s="34"/>
    </row>
    <row r="72" spans="1:18" s="7" customFormat="1" ht="12.75" hidden="1" customHeight="1" x14ac:dyDescent="0.25">
      <c r="A72" s="75" t="s">
        <v>94</v>
      </c>
      <c r="B72" s="104"/>
      <c r="C72" s="104"/>
      <c r="E72" s="100">
        <v>1</v>
      </c>
      <c r="F72" s="101" t="s">
        <v>92</v>
      </c>
      <c r="G72" s="100" t="s">
        <v>33</v>
      </c>
      <c r="H72" s="100" t="s">
        <v>48</v>
      </c>
      <c r="J72" s="34"/>
      <c r="K72" s="34"/>
      <c r="L72" s="34"/>
      <c r="M72" s="34"/>
      <c r="N72" s="34"/>
      <c r="O72" s="34"/>
      <c r="P72" s="34"/>
      <c r="Q72" s="34"/>
      <c r="R72" s="34"/>
    </row>
    <row r="73" spans="1:18" s="7" customFormat="1" ht="12.75" hidden="1" customHeight="1" x14ac:dyDescent="0.25">
      <c r="A73" s="75" t="s">
        <v>95</v>
      </c>
      <c r="B73" s="104"/>
      <c r="C73" s="104"/>
      <c r="D73" s="101"/>
      <c r="E73" s="100">
        <v>1</v>
      </c>
      <c r="F73" s="101" t="s">
        <v>92</v>
      </c>
      <c r="G73" s="100" t="s">
        <v>53</v>
      </c>
      <c r="H73" s="100" t="s">
        <v>10</v>
      </c>
      <c r="J73" s="34">
        <v>0</v>
      </c>
      <c r="K73" s="34"/>
      <c r="L73" s="34"/>
      <c r="M73" s="34"/>
      <c r="N73" s="34">
        <f t="shared" ref="N73:N74" si="5">P73-L73</f>
        <v>0</v>
      </c>
      <c r="O73" s="34"/>
      <c r="P73" s="34"/>
      <c r="Q73" s="34"/>
      <c r="R73" s="34"/>
    </row>
    <row r="74" spans="1:18" s="7" customFormat="1" ht="12.75" customHeight="1" x14ac:dyDescent="0.25">
      <c r="A74" s="75" t="s">
        <v>96</v>
      </c>
      <c r="B74" s="99"/>
      <c r="C74" s="99"/>
      <c r="E74" s="274" t="s">
        <v>379</v>
      </c>
      <c r="F74" s="274"/>
      <c r="G74" s="274"/>
      <c r="H74" s="274"/>
      <c r="J74" s="34">
        <v>0</v>
      </c>
      <c r="K74" s="34"/>
      <c r="L74" s="34"/>
      <c r="M74" s="34"/>
      <c r="N74" s="34">
        <f t="shared" si="5"/>
        <v>0</v>
      </c>
      <c r="O74" s="34"/>
      <c r="P74" s="34"/>
      <c r="Q74" s="34"/>
      <c r="R74" s="34">
        <v>138000</v>
      </c>
    </row>
    <row r="75" spans="1:18" s="7" customFormat="1" ht="12.75" hidden="1" customHeight="1" x14ac:dyDescent="0.25">
      <c r="A75" s="75" t="s">
        <v>98</v>
      </c>
      <c r="B75" s="104"/>
      <c r="C75" s="104"/>
      <c r="D75" s="101"/>
      <c r="E75" s="100">
        <v>1</v>
      </c>
      <c r="F75" s="101" t="s">
        <v>92</v>
      </c>
      <c r="G75" s="100" t="s">
        <v>92</v>
      </c>
      <c r="H75" s="100" t="s">
        <v>10</v>
      </c>
      <c r="J75" s="34"/>
      <c r="K75" s="34"/>
      <c r="L75" s="34"/>
      <c r="M75" s="34"/>
      <c r="N75" s="34"/>
      <c r="O75" s="34"/>
      <c r="P75" s="34"/>
      <c r="Q75" s="34"/>
      <c r="R75" s="34"/>
    </row>
    <row r="76" spans="1:18" s="7" customFormat="1" ht="12.75" hidden="1" customHeight="1" x14ac:dyDescent="0.25">
      <c r="A76" s="75" t="s">
        <v>99</v>
      </c>
      <c r="B76" s="99"/>
      <c r="C76" s="99"/>
      <c r="E76" s="100">
        <v>1</v>
      </c>
      <c r="F76" s="101" t="s">
        <v>92</v>
      </c>
      <c r="G76" s="100" t="s">
        <v>53</v>
      </c>
      <c r="H76" s="100" t="s">
        <v>19</v>
      </c>
      <c r="J76" s="34"/>
      <c r="K76" s="34"/>
      <c r="L76" s="34"/>
      <c r="M76" s="34"/>
      <c r="N76" s="34"/>
      <c r="O76" s="34"/>
      <c r="P76" s="34"/>
      <c r="Q76" s="34"/>
      <c r="R76" s="34"/>
    </row>
    <row r="77" spans="1:18" s="7" customFormat="1" ht="12.75" hidden="1" customHeight="1" x14ac:dyDescent="0.25">
      <c r="A77" s="75" t="s">
        <v>174</v>
      </c>
      <c r="B77" s="99"/>
      <c r="C77" s="99"/>
      <c r="E77" s="100">
        <v>1</v>
      </c>
      <c r="F77" s="101" t="s">
        <v>92</v>
      </c>
      <c r="G77" s="100" t="s">
        <v>53</v>
      </c>
      <c r="H77" s="100" t="s">
        <v>81</v>
      </c>
      <c r="J77" s="34"/>
      <c r="K77" s="34"/>
      <c r="L77" s="34"/>
      <c r="M77" s="34"/>
      <c r="N77" s="34"/>
      <c r="O77" s="34"/>
      <c r="P77" s="34"/>
      <c r="Q77" s="34"/>
      <c r="R77" s="34"/>
    </row>
    <row r="78" spans="1:18" s="7" customFormat="1" ht="12.75" hidden="1" customHeight="1" x14ac:dyDescent="0.25">
      <c r="A78" s="75" t="s">
        <v>175</v>
      </c>
      <c r="B78" s="99"/>
      <c r="C78" s="99"/>
      <c r="E78" s="100">
        <v>1</v>
      </c>
      <c r="F78" s="101" t="s">
        <v>92</v>
      </c>
      <c r="G78" s="100" t="s">
        <v>53</v>
      </c>
      <c r="H78" s="100" t="s">
        <v>44</v>
      </c>
      <c r="J78" s="34"/>
      <c r="K78" s="34"/>
      <c r="L78" s="34"/>
      <c r="M78" s="34"/>
      <c r="N78" s="34"/>
      <c r="O78" s="34"/>
      <c r="P78" s="34"/>
      <c r="Q78" s="34"/>
      <c r="R78" s="34"/>
    </row>
    <row r="79" spans="1:18" s="7" customFormat="1" ht="12.75" hidden="1" customHeight="1" x14ac:dyDescent="0.25">
      <c r="A79" s="75" t="s">
        <v>176</v>
      </c>
      <c r="B79" s="99"/>
      <c r="C79" s="99"/>
      <c r="E79" s="100">
        <v>1</v>
      </c>
      <c r="F79" s="101" t="s">
        <v>92</v>
      </c>
      <c r="G79" s="100" t="s">
        <v>53</v>
      </c>
      <c r="H79" s="100" t="s">
        <v>145</v>
      </c>
      <c r="J79" s="34"/>
      <c r="K79" s="34"/>
      <c r="L79" s="34"/>
      <c r="M79" s="34"/>
      <c r="N79" s="34"/>
      <c r="O79" s="34"/>
      <c r="P79" s="34"/>
      <c r="Q79" s="34"/>
      <c r="R79" s="34"/>
    </row>
    <row r="80" spans="1:18" s="7" customFormat="1" ht="12.75" hidden="1" customHeight="1" x14ac:dyDescent="0.25">
      <c r="A80" s="75" t="s">
        <v>100</v>
      </c>
      <c r="B80" s="99"/>
      <c r="C80" s="99"/>
      <c r="E80" s="100">
        <v>1</v>
      </c>
      <c r="F80" s="101" t="s">
        <v>92</v>
      </c>
      <c r="G80" s="100" t="s">
        <v>53</v>
      </c>
      <c r="H80" s="100" t="s">
        <v>101</v>
      </c>
      <c r="J80" s="34"/>
      <c r="K80" s="34"/>
      <c r="L80" s="34"/>
      <c r="M80" s="34"/>
      <c r="N80" s="34"/>
      <c r="O80" s="34"/>
      <c r="P80" s="34"/>
      <c r="Q80" s="34"/>
      <c r="R80" s="34"/>
    </row>
    <row r="81" spans="1:18" s="7" customFormat="1" ht="12.75" hidden="1" customHeight="1" x14ac:dyDescent="0.25">
      <c r="A81" s="75" t="s">
        <v>102</v>
      </c>
      <c r="B81" s="99"/>
      <c r="C81" s="99"/>
      <c r="E81" s="100">
        <v>1</v>
      </c>
      <c r="F81" s="101" t="s">
        <v>92</v>
      </c>
      <c r="G81" s="100" t="s">
        <v>53</v>
      </c>
      <c r="H81" s="100" t="s">
        <v>24</v>
      </c>
      <c r="J81" s="34"/>
      <c r="K81" s="34"/>
      <c r="L81" s="34"/>
      <c r="M81" s="34"/>
      <c r="N81" s="34"/>
      <c r="O81" s="34"/>
      <c r="P81" s="34"/>
      <c r="Q81" s="34"/>
      <c r="R81" s="34"/>
    </row>
    <row r="82" spans="1:18" s="7" customFormat="1" ht="12.75" hidden="1" customHeight="1" x14ac:dyDescent="0.25">
      <c r="A82" s="75" t="s">
        <v>103</v>
      </c>
      <c r="B82" s="99"/>
      <c r="C82" s="99"/>
      <c r="E82" s="100">
        <v>1</v>
      </c>
      <c r="F82" s="101" t="s">
        <v>92</v>
      </c>
      <c r="G82" s="100" t="s">
        <v>53</v>
      </c>
      <c r="H82" s="100" t="s">
        <v>27</v>
      </c>
      <c r="J82" s="34"/>
      <c r="K82" s="34"/>
      <c r="L82" s="34"/>
      <c r="M82" s="34"/>
      <c r="N82" s="34"/>
      <c r="O82" s="34"/>
      <c r="P82" s="34"/>
      <c r="Q82" s="34"/>
      <c r="R82" s="34"/>
    </row>
    <row r="83" spans="1:18" s="7" customFormat="1" ht="12.75" hidden="1" customHeight="1" x14ac:dyDescent="0.25">
      <c r="A83" s="75" t="s">
        <v>104</v>
      </c>
      <c r="B83" s="99"/>
      <c r="C83" s="99"/>
      <c r="D83" s="101"/>
      <c r="E83" s="100">
        <v>1</v>
      </c>
      <c r="F83" s="101" t="s">
        <v>92</v>
      </c>
      <c r="G83" s="100" t="s">
        <v>53</v>
      </c>
      <c r="H83" s="102" t="s">
        <v>48</v>
      </c>
      <c r="J83" s="34"/>
      <c r="K83" s="34"/>
      <c r="L83" s="34"/>
      <c r="M83" s="34"/>
      <c r="N83" s="34"/>
      <c r="O83" s="34"/>
      <c r="P83" s="34"/>
      <c r="Q83" s="34"/>
      <c r="R83" s="34"/>
    </row>
    <row r="84" spans="1:18" s="7" customFormat="1" ht="12.75" hidden="1" customHeight="1" x14ac:dyDescent="0.25">
      <c r="A84" s="75" t="s">
        <v>105</v>
      </c>
      <c r="B84" s="99"/>
      <c r="C84" s="99"/>
      <c r="D84" s="101"/>
      <c r="E84" s="100">
        <v>1</v>
      </c>
      <c r="F84" s="101" t="s">
        <v>92</v>
      </c>
      <c r="G84" s="100" t="s">
        <v>66</v>
      </c>
      <c r="H84" s="100" t="s">
        <v>8</v>
      </c>
      <c r="J84" s="34"/>
      <c r="K84" s="34"/>
      <c r="L84" s="34"/>
      <c r="M84" s="34"/>
      <c r="N84" s="34"/>
      <c r="O84" s="34"/>
      <c r="P84" s="34"/>
      <c r="Q84" s="34"/>
      <c r="R84" s="34"/>
    </row>
    <row r="85" spans="1:18" s="7" customFormat="1" ht="12.75" hidden="1" customHeight="1" x14ac:dyDescent="0.25">
      <c r="A85" s="75" t="s">
        <v>106</v>
      </c>
      <c r="B85" s="99"/>
      <c r="C85" s="99"/>
      <c r="D85" s="101"/>
      <c r="E85" s="100">
        <v>1</v>
      </c>
      <c r="F85" s="101" t="s">
        <v>92</v>
      </c>
      <c r="G85" s="100" t="s">
        <v>58</v>
      </c>
      <c r="H85" s="102" t="s">
        <v>48</v>
      </c>
      <c r="J85" s="34"/>
      <c r="K85" s="34"/>
      <c r="L85" s="34"/>
      <c r="M85" s="34"/>
      <c r="N85" s="34"/>
      <c r="O85" s="34"/>
      <c r="P85" s="34"/>
      <c r="Q85" s="34"/>
      <c r="R85" s="34"/>
    </row>
    <row r="86" spans="1:18" s="7" customFormat="1" ht="12.75" hidden="1" customHeight="1" x14ac:dyDescent="0.25">
      <c r="A86" s="75" t="s">
        <v>177</v>
      </c>
      <c r="B86" s="99"/>
      <c r="C86" s="99"/>
      <c r="D86" s="101"/>
      <c r="E86" s="100">
        <v>1</v>
      </c>
      <c r="F86" s="101" t="s">
        <v>92</v>
      </c>
      <c r="G86" s="100" t="s">
        <v>28</v>
      </c>
      <c r="H86" s="100" t="s">
        <v>8</v>
      </c>
      <c r="J86" s="34"/>
      <c r="K86" s="34"/>
      <c r="L86" s="34"/>
      <c r="M86" s="34"/>
      <c r="N86" s="34"/>
      <c r="O86" s="34"/>
      <c r="P86" s="34"/>
      <c r="Q86" s="34"/>
      <c r="R86" s="34"/>
    </row>
    <row r="87" spans="1:18" s="7" customFormat="1" ht="12.75" hidden="1" customHeight="1" x14ac:dyDescent="0.25">
      <c r="A87" s="75" t="s">
        <v>178</v>
      </c>
      <c r="B87" s="99"/>
      <c r="C87" s="99"/>
      <c r="D87" s="101"/>
      <c r="E87" s="100">
        <v>1</v>
      </c>
      <c r="F87" s="101" t="s">
        <v>92</v>
      </c>
      <c r="G87" s="100" t="s">
        <v>28</v>
      </c>
      <c r="H87" s="100" t="s">
        <v>44</v>
      </c>
      <c r="J87" s="34"/>
      <c r="K87" s="34"/>
      <c r="L87" s="34"/>
      <c r="M87" s="34"/>
      <c r="N87" s="34"/>
      <c r="O87" s="34"/>
      <c r="P87" s="34"/>
      <c r="Q87" s="34"/>
      <c r="R87" s="34"/>
    </row>
    <row r="88" spans="1:18" s="25" customFormat="1" ht="19" customHeight="1" x14ac:dyDescent="0.3">
      <c r="A88" s="58" t="s">
        <v>107</v>
      </c>
      <c r="B88" s="24"/>
      <c r="C88" s="24"/>
      <c r="E88" s="100"/>
      <c r="F88" s="101"/>
      <c r="G88" s="100"/>
      <c r="H88" s="100"/>
      <c r="J88" s="20">
        <f>SUM(J70:J87)</f>
        <v>0</v>
      </c>
      <c r="K88" s="21"/>
      <c r="L88" s="20">
        <f>SUM(L70:L83)</f>
        <v>0</v>
      </c>
      <c r="M88" s="148"/>
      <c r="N88" s="20">
        <f>SUM(N70:N83)</f>
        <v>0</v>
      </c>
      <c r="O88" s="148"/>
      <c r="P88" s="20">
        <f>SUM(P70:P83)</f>
        <v>0</v>
      </c>
      <c r="Q88" s="148"/>
      <c r="R88" s="20">
        <f>SUM(R73:R87)</f>
        <v>138000</v>
      </c>
    </row>
    <row r="89" spans="1:18" s="7" customFormat="1" ht="6" customHeight="1" x14ac:dyDescent="0.25">
      <c r="J89" s="34"/>
      <c r="K89" s="34"/>
      <c r="L89" s="34"/>
      <c r="M89" s="34"/>
      <c r="N89" s="34"/>
      <c r="O89" s="34"/>
      <c r="P89" s="34"/>
      <c r="Q89" s="34"/>
      <c r="R89" s="34"/>
    </row>
    <row r="90" spans="1:18" s="7" customFormat="1" ht="20.149999999999999" customHeight="1" thickBot="1" x14ac:dyDescent="0.35">
      <c r="A90" s="11" t="s">
        <v>109</v>
      </c>
      <c r="B90" s="26"/>
      <c r="C90" s="26"/>
      <c r="J90" s="27">
        <f>J44+J54+J65+J88</f>
        <v>19435330.309999999</v>
      </c>
      <c r="K90" s="21"/>
      <c r="L90" s="27">
        <f>L44+L54+L65+L88</f>
        <v>8659280.379999999</v>
      </c>
      <c r="M90" s="34"/>
      <c r="N90" s="27">
        <f>N44+N54+N65+N88</f>
        <v>15130926.389999999</v>
      </c>
      <c r="O90" s="34"/>
      <c r="P90" s="27">
        <f>P44+P54+P65+P88</f>
        <v>23790206.77</v>
      </c>
      <c r="Q90" s="34"/>
      <c r="R90" s="27">
        <f>R44+R54+R65+R88</f>
        <v>24740171.890000004</v>
      </c>
    </row>
    <row r="91" spans="1:18" s="7" customFormat="1" ht="13" thickTop="1" x14ac:dyDescent="0.25">
      <c r="A91" s="29"/>
      <c r="B91" s="29"/>
      <c r="C91" s="29"/>
      <c r="D91" s="32"/>
      <c r="E91" s="29"/>
      <c r="F91" s="29"/>
      <c r="H91" s="33"/>
      <c r="I91" s="33"/>
      <c r="J91" s="33"/>
      <c r="K91" s="33"/>
      <c r="L91" s="33"/>
      <c r="M91" s="33"/>
    </row>
    <row r="92" spans="1:18" s="7" customFormat="1" x14ac:dyDescent="0.25"/>
    <row r="93" spans="1:18" s="7" customFormat="1" x14ac:dyDescent="0.25"/>
    <row r="94" spans="1:18" x14ac:dyDescent="0.25">
      <c r="A94" s="289" t="s">
        <v>132</v>
      </c>
      <c r="B94" s="289"/>
      <c r="C94" s="289"/>
      <c r="D94" s="31"/>
      <c r="E94" s="30"/>
      <c r="G94" s="29"/>
      <c r="I94" s="29"/>
      <c r="J94" s="289" t="s">
        <v>262</v>
      </c>
      <c r="K94" s="289"/>
      <c r="L94" s="289"/>
      <c r="M94" s="42"/>
      <c r="N94" s="44"/>
      <c r="O94" s="44"/>
      <c r="P94" s="276" t="s">
        <v>134</v>
      </c>
      <c r="Q94" s="276"/>
      <c r="R94" s="276"/>
    </row>
    <row r="95" spans="1:18" x14ac:dyDescent="0.25">
      <c r="A95" s="45"/>
      <c r="D95" s="31"/>
      <c r="E95" s="46"/>
      <c r="G95" s="29"/>
      <c r="I95" s="29"/>
      <c r="J95" s="144"/>
      <c r="M95" s="28"/>
      <c r="N95" s="34"/>
      <c r="O95" s="34"/>
      <c r="P95" s="46"/>
    </row>
    <row r="96" spans="1:18" x14ac:dyDescent="0.25">
      <c r="A96" s="45"/>
      <c r="D96" s="31"/>
      <c r="E96" s="46"/>
      <c r="G96" s="29"/>
      <c r="I96" s="29"/>
      <c r="J96" s="144"/>
      <c r="M96" s="83"/>
      <c r="N96" s="34"/>
      <c r="O96" s="34"/>
      <c r="P96" s="46"/>
    </row>
    <row r="97" spans="1:18" x14ac:dyDescent="0.25">
      <c r="A97" s="47"/>
      <c r="D97" s="29"/>
      <c r="E97" s="48"/>
      <c r="G97" s="29"/>
      <c r="I97" s="29"/>
      <c r="J97" s="29"/>
      <c r="M97" s="29"/>
      <c r="P97" s="48"/>
    </row>
    <row r="98" spans="1:18" ht="13" x14ac:dyDescent="0.3">
      <c r="A98" s="292" t="s">
        <v>276</v>
      </c>
      <c r="B98" s="292"/>
      <c r="C98" s="292"/>
      <c r="D98" s="50"/>
      <c r="E98" s="51"/>
      <c r="G98" s="29"/>
      <c r="I98" s="29"/>
      <c r="J98" s="292" t="s">
        <v>274</v>
      </c>
      <c r="K98" s="292"/>
      <c r="L98" s="292"/>
      <c r="M98" s="52"/>
      <c r="N98" s="54"/>
      <c r="O98" s="54"/>
      <c r="P98" s="277" t="s">
        <v>136</v>
      </c>
      <c r="Q98" s="277"/>
      <c r="R98" s="277"/>
    </row>
    <row r="99" spans="1:18" x14ac:dyDescent="0.25">
      <c r="A99" s="289" t="s">
        <v>280</v>
      </c>
      <c r="B99" s="289"/>
      <c r="C99" s="289"/>
      <c r="D99" s="29"/>
      <c r="E99" s="30"/>
      <c r="G99" s="29"/>
      <c r="I99" s="29"/>
      <c r="J99" s="289" t="s">
        <v>255</v>
      </c>
      <c r="K99" s="289"/>
      <c r="L99" s="289"/>
      <c r="M99" s="31"/>
      <c r="N99" s="33"/>
      <c r="O99" s="33"/>
      <c r="P99" s="278" t="s">
        <v>138</v>
      </c>
      <c r="Q99" s="278"/>
      <c r="R99" s="278"/>
    </row>
  </sheetData>
  <customSheetViews>
    <customSheetView guid="{DE3A1FFE-44A0-41BD-98AB-2A2226968564}" showPageBreaks="1" printArea="1" view="pageBreakPreview">
      <pane xSplit="1" ySplit="14" topLeftCell="B130" activePane="bottomRight" state="frozen"/>
      <selection pane="bottomRight" activeCell="R33" sqref="R33"/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84" activePane="bottomRight" state="frozen"/>
      <selection pane="bottomRight" activeCell="R30" sqref="R30"/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31" activePane="bottomRight" state="frozen"/>
      <selection pane="bottomRight" activeCell="R109" sqref="R109"/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32" activePane="bottomRight" state="frozen"/>
      <selection pane="bottomRight" activeCell="A42" sqref="A42"/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pane xSplit="1" ySplit="14" topLeftCell="D64" activePane="bottomRight" state="frozen"/>
      <selection pane="bottomRight" activeCell="P87" sqref="P87"/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48">
    <mergeCell ref="A15:C15"/>
    <mergeCell ref="E15:H15"/>
    <mergeCell ref="A54:C54"/>
    <mergeCell ref="A3:S3"/>
    <mergeCell ref="A4:S4"/>
    <mergeCell ref="L11:P11"/>
    <mergeCell ref="P12:P14"/>
    <mergeCell ref="A13:C13"/>
    <mergeCell ref="E13:H13"/>
    <mergeCell ref="E18:H18"/>
    <mergeCell ref="E20:H20"/>
    <mergeCell ref="E21:H21"/>
    <mergeCell ref="E22:H22"/>
    <mergeCell ref="E23:H23"/>
    <mergeCell ref="E24:H24"/>
    <mergeCell ref="E25:H25"/>
    <mergeCell ref="P94:R94"/>
    <mergeCell ref="P98:R98"/>
    <mergeCell ref="P99:R99"/>
    <mergeCell ref="A94:C94"/>
    <mergeCell ref="A98:C98"/>
    <mergeCell ref="A99:C99"/>
    <mergeCell ref="J94:L94"/>
    <mergeCell ref="J98:L98"/>
    <mergeCell ref="J99:L99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41:H41"/>
    <mergeCell ref="E42:H42"/>
    <mergeCell ref="E74:H74"/>
    <mergeCell ref="E53:H53"/>
    <mergeCell ref="E47:H47"/>
    <mergeCell ref="E48:H48"/>
    <mergeCell ref="E49:H49"/>
    <mergeCell ref="E51:H51"/>
    <mergeCell ref="E52:H52"/>
    <mergeCell ref="E50:H50"/>
  </mergeCells>
  <phoneticPr fontId="15" type="noConversion"/>
  <printOptions horizontalCentered="1"/>
  <pageMargins left="0.75" right="0.5" top="1" bottom="1" header="0.75" footer="0.5"/>
  <pageSetup paperSize="5" scale="90" orientation="landscape" horizontalDpi="4294967292" verticalDpi="300" r:id="rId6"/>
  <headerFooter alignWithMargins="0">
    <oddHeader xml:space="preserve">&amp;R&amp;"Arial,Bold"&amp;10     </oddHeader>
    <oddFooter>&amp;C&amp;"Arial Narrow,Regular"&amp;9Page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46"/>
  <sheetViews>
    <sheetView view="pageBreakPreview" zoomScaleNormal="85" zoomScaleSheetLayoutView="100" workbookViewId="0">
      <pane xSplit="1" ySplit="16" topLeftCell="B38" activePane="bottomRight" state="frozen"/>
      <selection pane="topRight" activeCell="B1" sqref="B1"/>
      <selection pane="bottomLeft" activeCell="A15" sqref="A15"/>
      <selection pane="bottomRight" activeCell="R18" sqref="R18:R42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9" width="8.84375" style="1"/>
    <col min="20" max="20" width="15.765625" style="1" customWidth="1"/>
    <col min="21" max="21" width="16.07421875" style="1" customWidth="1"/>
    <col min="22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206</v>
      </c>
      <c r="H6" s="3"/>
      <c r="I6" s="3"/>
      <c r="R6" s="70">
        <v>1091</v>
      </c>
    </row>
    <row r="7" spans="1:19" ht="15" customHeight="1" x14ac:dyDescent="0.3">
      <c r="A7" s="5" t="s">
        <v>118</v>
      </c>
      <c r="B7" s="2" t="s">
        <v>112</v>
      </c>
      <c r="C7" s="5" t="s">
        <v>114</v>
      </c>
    </row>
    <row r="8" spans="1:19" ht="15" customHeight="1" x14ac:dyDescent="0.3">
      <c r="A8" s="5" t="s">
        <v>119</v>
      </c>
      <c r="B8" s="2" t="s">
        <v>112</v>
      </c>
      <c r="C8" s="5" t="s">
        <v>207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60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7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39"/>
      <c r="L13" s="39" t="s">
        <v>319</v>
      </c>
      <c r="M13" s="39"/>
      <c r="N13" s="39" t="s">
        <v>319</v>
      </c>
      <c r="O13" s="39"/>
      <c r="P13" s="287"/>
      <c r="Q13" s="40"/>
      <c r="R13" s="39">
        <v>2022</v>
      </c>
    </row>
    <row r="14" spans="1:19" ht="15" customHeight="1" x14ac:dyDescent="0.25">
      <c r="A14" s="74"/>
      <c r="B14" s="74"/>
      <c r="C14" s="74"/>
      <c r="D14" s="9"/>
      <c r="E14" s="74"/>
      <c r="F14" s="74"/>
      <c r="G14" s="74"/>
      <c r="H14" s="74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87"/>
      <c r="Q14" s="40"/>
      <c r="R14" s="181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18" s="7" customFormat="1" ht="18" customHeight="1" x14ac:dyDescent="0.3">
      <c r="A17" s="62" t="s">
        <v>186</v>
      </c>
      <c r="B17" s="12"/>
      <c r="C17" s="12"/>
      <c r="J17" s="13"/>
      <c r="K17" s="13"/>
    </row>
    <row r="18" spans="1:18" s="7" customFormat="1" ht="18" customHeight="1" x14ac:dyDescent="0.25">
      <c r="A18" s="31" t="s">
        <v>6</v>
      </c>
      <c r="B18" s="99"/>
      <c r="C18" s="99"/>
      <c r="D18" s="100"/>
      <c r="E18" s="289" t="s">
        <v>324</v>
      </c>
      <c r="F18" s="289"/>
      <c r="G18" s="289"/>
      <c r="H18" s="289"/>
      <c r="I18" s="30"/>
      <c r="J18" s="77">
        <v>19880972.059999999</v>
      </c>
      <c r="K18" s="77"/>
      <c r="L18" s="44">
        <v>9628187.9100000001</v>
      </c>
      <c r="M18" s="44"/>
      <c r="N18" s="44">
        <f t="shared" ref="N18:N23" si="0">P18-L18</f>
        <v>13888693.57</v>
      </c>
      <c r="O18" s="44"/>
      <c r="P18" s="44">
        <v>23516881.48</v>
      </c>
      <c r="Q18" s="44"/>
      <c r="R18" s="44">
        <v>24408929.609999999</v>
      </c>
    </row>
    <row r="19" spans="1:18" s="7" customFormat="1" ht="12.75" hidden="1" customHeight="1" x14ac:dyDescent="0.25">
      <c r="A19" s="31" t="s">
        <v>9</v>
      </c>
      <c r="B19" s="118"/>
      <c r="C19" s="118"/>
      <c r="E19" s="289" t="s">
        <v>501</v>
      </c>
      <c r="F19" s="289"/>
      <c r="G19" s="289"/>
      <c r="H19" s="289"/>
      <c r="I19" s="88"/>
      <c r="J19" s="44"/>
      <c r="K19" s="44"/>
      <c r="L19" s="44"/>
      <c r="M19" s="44"/>
      <c r="N19" s="44">
        <f t="shared" si="0"/>
        <v>0</v>
      </c>
      <c r="O19" s="44"/>
      <c r="P19" s="44"/>
      <c r="Q19" s="44"/>
      <c r="R19" s="44"/>
    </row>
    <row r="20" spans="1:18" s="7" customFormat="1" ht="18" customHeight="1" x14ac:dyDescent="0.25">
      <c r="A20" s="31" t="s">
        <v>11</v>
      </c>
      <c r="B20" s="99"/>
      <c r="C20" s="99"/>
      <c r="D20" s="100"/>
      <c r="E20" s="289" t="s">
        <v>325</v>
      </c>
      <c r="F20" s="289"/>
      <c r="G20" s="289"/>
      <c r="H20" s="289"/>
      <c r="I20" s="88"/>
      <c r="J20" s="77">
        <v>1522890.91</v>
      </c>
      <c r="K20" s="77"/>
      <c r="L20" s="44">
        <v>740546.79</v>
      </c>
      <c r="M20" s="44"/>
      <c r="N20" s="44">
        <f t="shared" si="0"/>
        <v>1107453.21</v>
      </c>
      <c r="O20" s="44"/>
      <c r="P20" s="44">
        <v>1848000</v>
      </c>
      <c r="Q20" s="44"/>
      <c r="R20" s="44">
        <v>1848000</v>
      </c>
    </row>
    <row r="21" spans="1:18" s="7" customFormat="1" ht="18" customHeight="1" x14ac:dyDescent="0.25">
      <c r="A21" s="31" t="s">
        <v>13</v>
      </c>
      <c r="B21" s="99"/>
      <c r="C21" s="99"/>
      <c r="D21" s="100"/>
      <c r="E21" s="289" t="s">
        <v>326</v>
      </c>
      <c r="F21" s="289"/>
      <c r="G21" s="289"/>
      <c r="H21" s="289"/>
      <c r="I21" s="88"/>
      <c r="J21" s="77">
        <v>192000</v>
      </c>
      <c r="K21" s="77"/>
      <c r="L21" s="44">
        <v>88500</v>
      </c>
      <c r="M21" s="44"/>
      <c r="N21" s="44">
        <f t="shared" si="0"/>
        <v>103500</v>
      </c>
      <c r="O21" s="44"/>
      <c r="P21" s="44">
        <v>192000</v>
      </c>
      <c r="Q21" s="44"/>
      <c r="R21" s="44">
        <v>192000</v>
      </c>
    </row>
    <row r="22" spans="1:18" s="7" customFormat="1" ht="18" customHeight="1" x14ac:dyDescent="0.25">
      <c r="A22" s="31" t="s">
        <v>14</v>
      </c>
      <c r="B22" s="99"/>
      <c r="C22" s="99"/>
      <c r="D22" s="100"/>
      <c r="E22" s="289" t="s">
        <v>327</v>
      </c>
      <c r="F22" s="289"/>
      <c r="G22" s="289"/>
      <c r="H22" s="289"/>
      <c r="I22" s="88"/>
      <c r="J22" s="77">
        <v>90000</v>
      </c>
      <c r="K22" s="77"/>
      <c r="L22" s="44">
        <v>37500</v>
      </c>
      <c r="M22" s="44"/>
      <c r="N22" s="44">
        <f t="shared" si="0"/>
        <v>78000</v>
      </c>
      <c r="O22" s="44"/>
      <c r="P22" s="44">
        <v>115500</v>
      </c>
      <c r="Q22" s="44"/>
      <c r="R22" s="44">
        <v>115500</v>
      </c>
    </row>
    <row r="23" spans="1:18" s="7" customFormat="1" ht="18" customHeight="1" x14ac:dyDescent="0.25">
      <c r="A23" s="31" t="s">
        <v>16</v>
      </c>
      <c r="B23" s="99"/>
      <c r="C23" s="99"/>
      <c r="D23" s="100"/>
      <c r="E23" s="289" t="s">
        <v>328</v>
      </c>
      <c r="F23" s="289"/>
      <c r="G23" s="289"/>
      <c r="H23" s="289"/>
      <c r="I23" s="88"/>
      <c r="J23" s="77">
        <v>378000</v>
      </c>
      <c r="K23" s="77"/>
      <c r="L23" s="44">
        <v>360000</v>
      </c>
      <c r="M23" s="44"/>
      <c r="N23" s="44">
        <f t="shared" si="0"/>
        <v>102000</v>
      </c>
      <c r="O23" s="44"/>
      <c r="P23" s="44">
        <v>462000</v>
      </c>
      <c r="Q23" s="44"/>
      <c r="R23" s="44">
        <v>462000</v>
      </c>
    </row>
    <row r="24" spans="1:18" s="7" customFormat="1" ht="12.75" hidden="1" customHeight="1" x14ac:dyDescent="0.25">
      <c r="A24" s="31" t="s">
        <v>140</v>
      </c>
      <c r="B24" s="99"/>
      <c r="C24" s="99"/>
      <c r="D24" s="100"/>
      <c r="E24" s="289" t="s">
        <v>502</v>
      </c>
      <c r="F24" s="289"/>
      <c r="G24" s="289"/>
      <c r="H24" s="289"/>
      <c r="I24" s="88"/>
      <c r="J24" s="77"/>
      <c r="K24" s="77"/>
      <c r="L24" s="44"/>
      <c r="M24" s="44"/>
      <c r="N24" s="44"/>
      <c r="O24" s="44"/>
      <c r="P24" s="44"/>
      <c r="Q24" s="44"/>
      <c r="R24" s="44"/>
    </row>
    <row r="25" spans="1:18" s="7" customFormat="1" ht="12.75" hidden="1" customHeight="1" x14ac:dyDescent="0.25">
      <c r="A25" s="31" t="s">
        <v>142</v>
      </c>
      <c r="B25" s="99"/>
      <c r="C25" s="99"/>
      <c r="E25" s="289" t="s">
        <v>503</v>
      </c>
      <c r="F25" s="289"/>
      <c r="G25" s="289"/>
      <c r="H25" s="289"/>
      <c r="I25" s="88"/>
      <c r="J25" s="77"/>
      <c r="K25" s="77"/>
      <c r="L25" s="44"/>
      <c r="M25" s="44"/>
      <c r="N25" s="44"/>
      <c r="O25" s="44"/>
      <c r="P25" s="44"/>
      <c r="Q25" s="44"/>
      <c r="R25" s="44"/>
    </row>
    <row r="26" spans="1:18" s="7" customFormat="1" ht="12.75" hidden="1" customHeight="1" x14ac:dyDescent="0.25">
      <c r="A26" s="31" t="s">
        <v>143</v>
      </c>
      <c r="B26" s="99"/>
      <c r="C26" s="99"/>
      <c r="D26" s="100"/>
      <c r="E26" s="289" t="s">
        <v>504</v>
      </c>
      <c r="F26" s="289"/>
      <c r="G26" s="289"/>
      <c r="H26" s="289"/>
      <c r="I26" s="88"/>
      <c r="J26" s="77"/>
      <c r="K26" s="77"/>
      <c r="L26" s="44"/>
      <c r="M26" s="44"/>
      <c r="N26" s="44">
        <f t="shared" ref="N26:N38" si="1">P26-L26</f>
        <v>0</v>
      </c>
      <c r="O26" s="44"/>
      <c r="P26" s="44"/>
      <c r="Q26" s="44"/>
      <c r="R26" s="44"/>
    </row>
    <row r="27" spans="1:18" s="7" customFormat="1" ht="12.75" hidden="1" customHeight="1" x14ac:dyDescent="0.25">
      <c r="A27" s="31" t="s">
        <v>18</v>
      </c>
      <c r="B27" s="99"/>
      <c r="C27" s="99"/>
      <c r="D27" s="100"/>
      <c r="E27" s="289" t="s">
        <v>505</v>
      </c>
      <c r="F27" s="289"/>
      <c r="G27" s="289"/>
      <c r="H27" s="289"/>
      <c r="I27" s="88"/>
      <c r="J27" s="77"/>
      <c r="K27" s="77"/>
      <c r="L27" s="44"/>
      <c r="M27" s="44"/>
      <c r="N27" s="44">
        <f t="shared" si="1"/>
        <v>0</v>
      </c>
      <c r="O27" s="44"/>
      <c r="P27" s="44"/>
      <c r="Q27" s="44"/>
      <c r="R27" s="44"/>
    </row>
    <row r="28" spans="1:18" s="7" customFormat="1" ht="12.75" hidden="1" customHeight="1" x14ac:dyDescent="0.25">
      <c r="A28" s="31" t="s">
        <v>21</v>
      </c>
      <c r="B28" s="99"/>
      <c r="C28" s="99"/>
      <c r="D28" s="100"/>
      <c r="E28" s="289" t="s">
        <v>506</v>
      </c>
      <c r="F28" s="289"/>
      <c r="G28" s="289"/>
      <c r="H28" s="289"/>
      <c r="I28" s="88"/>
      <c r="J28" s="77"/>
      <c r="K28" s="77"/>
      <c r="L28" s="44"/>
      <c r="M28" s="44"/>
      <c r="N28" s="44">
        <f t="shared" si="1"/>
        <v>0</v>
      </c>
      <c r="O28" s="44"/>
      <c r="P28" s="44"/>
      <c r="Q28" s="44"/>
      <c r="R28" s="44"/>
    </row>
    <row r="29" spans="1:18" s="7" customFormat="1" ht="18" customHeight="1" x14ac:dyDescent="0.25">
      <c r="A29" s="31" t="s">
        <v>22</v>
      </c>
      <c r="B29" s="99"/>
      <c r="C29" s="99"/>
      <c r="D29" s="100"/>
      <c r="E29" s="289" t="s">
        <v>330</v>
      </c>
      <c r="F29" s="289"/>
      <c r="G29" s="289"/>
      <c r="H29" s="289"/>
      <c r="I29" s="88"/>
      <c r="J29" s="77">
        <v>229500</v>
      </c>
      <c r="K29" s="77"/>
      <c r="L29" s="44"/>
      <c r="M29" s="44"/>
      <c r="N29" s="44"/>
      <c r="O29" s="44"/>
      <c r="P29" s="44"/>
      <c r="Q29" s="44"/>
      <c r="R29" s="44"/>
    </row>
    <row r="30" spans="1:18" s="7" customFormat="1" ht="12.75" hidden="1" customHeight="1" x14ac:dyDescent="0.25">
      <c r="A30" s="31" t="s">
        <v>144</v>
      </c>
      <c r="B30" s="99"/>
      <c r="C30" s="99"/>
      <c r="D30" s="100"/>
      <c r="E30" s="289" t="s">
        <v>381</v>
      </c>
      <c r="F30" s="289"/>
      <c r="G30" s="289"/>
      <c r="H30" s="289"/>
      <c r="I30" s="88"/>
      <c r="J30" s="44"/>
      <c r="K30" s="44"/>
      <c r="L30" s="44"/>
      <c r="M30" s="44"/>
      <c r="N30" s="44">
        <f t="shared" si="1"/>
        <v>0</v>
      </c>
      <c r="O30" s="44"/>
      <c r="P30" s="44"/>
      <c r="Q30" s="44"/>
      <c r="R30" s="44"/>
    </row>
    <row r="31" spans="1:18" s="7" customFormat="1" ht="18" customHeight="1" x14ac:dyDescent="0.25">
      <c r="A31" s="31" t="s">
        <v>23</v>
      </c>
      <c r="B31" s="99"/>
      <c r="C31" s="99"/>
      <c r="D31" s="100"/>
      <c r="E31" s="289" t="s">
        <v>331</v>
      </c>
      <c r="F31" s="289"/>
      <c r="G31" s="289"/>
      <c r="H31" s="289"/>
      <c r="I31" s="88"/>
      <c r="J31" s="44">
        <v>0</v>
      </c>
      <c r="K31" s="44"/>
      <c r="L31" s="44"/>
      <c r="M31" s="44"/>
      <c r="N31" s="44">
        <f t="shared" si="1"/>
        <v>250000</v>
      </c>
      <c r="O31" s="44"/>
      <c r="P31" s="44">
        <v>250000</v>
      </c>
      <c r="Q31" s="44"/>
      <c r="R31" s="44">
        <v>500000</v>
      </c>
    </row>
    <row r="32" spans="1:18" s="7" customFormat="1" ht="18" customHeight="1" x14ac:dyDescent="0.25">
      <c r="A32" s="31" t="s">
        <v>26</v>
      </c>
      <c r="B32" s="99"/>
      <c r="C32" s="99"/>
      <c r="D32" s="100"/>
      <c r="E32" s="289" t="s">
        <v>332</v>
      </c>
      <c r="F32" s="289"/>
      <c r="G32" s="289"/>
      <c r="H32" s="289"/>
      <c r="I32" s="88"/>
      <c r="J32" s="44">
        <v>1661076.6</v>
      </c>
      <c r="K32" s="44"/>
      <c r="L32" s="44"/>
      <c r="M32" s="44"/>
      <c r="N32" s="44">
        <f>P32-L32</f>
        <v>1963365</v>
      </c>
      <c r="O32" s="44"/>
      <c r="P32" s="44">
        <v>1963365</v>
      </c>
      <c r="Q32" s="44"/>
      <c r="R32" s="44">
        <v>2034864</v>
      </c>
    </row>
    <row r="33" spans="1:21" s="7" customFormat="1" ht="18" customHeight="1" x14ac:dyDescent="0.25">
      <c r="A33" s="31" t="s">
        <v>25</v>
      </c>
      <c r="B33" s="99"/>
      <c r="C33" s="99"/>
      <c r="D33" s="100"/>
      <c r="E33" s="289" t="s">
        <v>333</v>
      </c>
      <c r="F33" s="289"/>
      <c r="G33" s="289"/>
      <c r="H33" s="289"/>
      <c r="I33" s="88"/>
      <c r="J33" s="44">
        <v>318000</v>
      </c>
      <c r="K33" s="44"/>
      <c r="L33" s="44"/>
      <c r="M33" s="44"/>
      <c r="N33" s="44">
        <f t="shared" si="1"/>
        <v>385000</v>
      </c>
      <c r="O33" s="44"/>
      <c r="P33" s="44">
        <v>385000</v>
      </c>
      <c r="Q33" s="44"/>
      <c r="R33" s="44">
        <v>385000</v>
      </c>
    </row>
    <row r="34" spans="1:21" s="7" customFormat="1" ht="18" customHeight="1" x14ac:dyDescent="0.25">
      <c r="A34" s="31" t="s">
        <v>139</v>
      </c>
      <c r="B34" s="99"/>
      <c r="C34" s="99"/>
      <c r="D34" s="100"/>
      <c r="E34" s="289" t="s">
        <v>334</v>
      </c>
      <c r="F34" s="289"/>
      <c r="G34" s="289"/>
      <c r="H34" s="289"/>
      <c r="I34" s="88"/>
      <c r="J34" s="77">
        <v>1663592</v>
      </c>
      <c r="K34" s="77"/>
      <c r="L34" s="44">
        <v>1621326</v>
      </c>
      <c r="M34" s="44"/>
      <c r="N34" s="44">
        <f t="shared" ref="N34" si="2">P34-L34</f>
        <v>342039</v>
      </c>
      <c r="O34" s="44"/>
      <c r="P34" s="44">
        <v>1963365</v>
      </c>
      <c r="Q34" s="44"/>
      <c r="R34" s="44">
        <v>2034864</v>
      </c>
    </row>
    <row r="35" spans="1:21" s="7" customFormat="1" ht="18" customHeight="1" x14ac:dyDescent="0.25">
      <c r="A35" s="31" t="s">
        <v>249</v>
      </c>
      <c r="B35" s="99"/>
      <c r="C35" s="99"/>
      <c r="D35" s="100"/>
      <c r="E35" s="289" t="s">
        <v>335</v>
      </c>
      <c r="F35" s="289"/>
      <c r="G35" s="289"/>
      <c r="H35" s="289"/>
      <c r="I35" s="88"/>
      <c r="J35" s="44">
        <v>2385832.75</v>
      </c>
      <c r="K35" s="44"/>
      <c r="L35" s="44">
        <v>1159521.28</v>
      </c>
      <c r="M35" s="44"/>
      <c r="N35" s="44">
        <f t="shared" si="1"/>
        <v>1667724.32</v>
      </c>
      <c r="O35" s="44"/>
      <c r="P35" s="44">
        <v>2827245.6</v>
      </c>
      <c r="Q35" s="44"/>
      <c r="R35" s="44">
        <v>2930204.16</v>
      </c>
    </row>
    <row r="36" spans="1:21" s="7" customFormat="1" ht="18" customHeight="1" x14ac:dyDescent="0.25">
      <c r="A36" s="31" t="s">
        <v>29</v>
      </c>
      <c r="B36" s="99"/>
      <c r="C36" s="99"/>
      <c r="D36" s="100"/>
      <c r="E36" s="289" t="s">
        <v>336</v>
      </c>
      <c r="F36" s="289"/>
      <c r="G36" s="289"/>
      <c r="H36" s="289"/>
      <c r="I36" s="88"/>
      <c r="J36" s="44">
        <v>76100</v>
      </c>
      <c r="K36" s="44"/>
      <c r="L36" s="44">
        <v>37100</v>
      </c>
      <c r="M36" s="44"/>
      <c r="N36" s="44">
        <f t="shared" si="1"/>
        <v>55300</v>
      </c>
      <c r="O36" s="44"/>
      <c r="P36" s="44">
        <v>92400</v>
      </c>
      <c r="Q36" s="44"/>
      <c r="R36" s="44">
        <v>92400</v>
      </c>
    </row>
    <row r="37" spans="1:21" s="7" customFormat="1" ht="18" customHeight="1" x14ac:dyDescent="0.25">
      <c r="A37" s="31" t="s">
        <v>30</v>
      </c>
      <c r="B37" s="99"/>
      <c r="C37" s="99"/>
      <c r="D37" s="100"/>
      <c r="E37" s="289" t="s">
        <v>337</v>
      </c>
      <c r="F37" s="289"/>
      <c r="G37" s="289"/>
      <c r="H37" s="289"/>
      <c r="I37" s="88"/>
      <c r="J37" s="44">
        <v>274319.65999999997</v>
      </c>
      <c r="K37" s="44"/>
      <c r="L37" s="44">
        <v>133584.32999999999</v>
      </c>
      <c r="M37" s="44"/>
      <c r="N37" s="44">
        <f t="shared" si="1"/>
        <v>262145.13</v>
      </c>
      <c r="O37" s="44"/>
      <c r="P37" s="44">
        <v>395729.46</v>
      </c>
      <c r="Q37" s="44"/>
      <c r="R37" s="44">
        <v>474371.76</v>
      </c>
    </row>
    <row r="38" spans="1:21" s="7" customFormat="1" ht="18" customHeight="1" x14ac:dyDescent="0.25">
      <c r="A38" s="31" t="s">
        <v>31</v>
      </c>
      <c r="B38" s="99"/>
      <c r="C38" s="99"/>
      <c r="D38" s="100"/>
      <c r="E38" s="289" t="s">
        <v>338</v>
      </c>
      <c r="F38" s="289"/>
      <c r="G38" s="289"/>
      <c r="H38" s="289"/>
      <c r="I38" s="88"/>
      <c r="J38" s="44">
        <v>76100</v>
      </c>
      <c r="K38" s="44"/>
      <c r="L38" s="44">
        <v>37100</v>
      </c>
      <c r="M38" s="44"/>
      <c r="N38" s="44">
        <f t="shared" si="1"/>
        <v>55300</v>
      </c>
      <c r="O38" s="44"/>
      <c r="P38" s="44">
        <v>92400</v>
      </c>
      <c r="Q38" s="44"/>
      <c r="R38" s="44">
        <v>92400</v>
      </c>
    </row>
    <row r="39" spans="1:21" s="7" customFormat="1" ht="12.75" hidden="1" customHeight="1" x14ac:dyDescent="0.25">
      <c r="A39" s="31" t="s">
        <v>146</v>
      </c>
      <c r="B39" s="99"/>
      <c r="C39" s="99"/>
      <c r="D39" s="100"/>
      <c r="E39" s="289" t="s">
        <v>383</v>
      </c>
      <c r="F39" s="289"/>
      <c r="G39" s="289"/>
      <c r="H39" s="289"/>
      <c r="I39" s="88"/>
      <c r="J39" s="44"/>
      <c r="K39" s="44"/>
      <c r="L39" s="44"/>
      <c r="M39" s="44"/>
      <c r="N39" s="44"/>
      <c r="O39" s="44"/>
      <c r="P39" s="44"/>
      <c r="Q39" s="44"/>
      <c r="R39" s="44"/>
    </row>
    <row r="40" spans="1:21" s="7" customFormat="1" ht="12.75" hidden="1" customHeight="1" x14ac:dyDescent="0.25">
      <c r="A40" s="31" t="s">
        <v>147</v>
      </c>
      <c r="B40" s="99"/>
      <c r="C40" s="99"/>
      <c r="D40" s="100"/>
      <c r="E40" s="289" t="s">
        <v>384</v>
      </c>
      <c r="F40" s="289"/>
      <c r="G40" s="289"/>
      <c r="H40" s="289"/>
      <c r="I40" s="88"/>
      <c r="J40" s="44"/>
      <c r="K40" s="44"/>
      <c r="L40" s="44"/>
      <c r="M40" s="44"/>
      <c r="N40" s="44"/>
      <c r="O40" s="44"/>
      <c r="P40" s="44"/>
      <c r="Q40" s="44"/>
      <c r="R40" s="44"/>
    </row>
    <row r="41" spans="1:21" s="7" customFormat="1" ht="18" customHeight="1" x14ac:dyDescent="0.25">
      <c r="A41" s="31" t="s">
        <v>32</v>
      </c>
      <c r="B41" s="99"/>
      <c r="C41" s="99"/>
      <c r="D41" s="100"/>
      <c r="E41" s="289" t="s">
        <v>339</v>
      </c>
      <c r="F41" s="289"/>
      <c r="G41" s="289"/>
      <c r="H41" s="289"/>
      <c r="I41" s="88"/>
      <c r="J41" s="44">
        <v>156951.01999999999</v>
      </c>
      <c r="K41" s="44"/>
      <c r="L41" s="44"/>
      <c r="M41" s="44"/>
      <c r="N41" s="44">
        <f t="shared" ref="N41" si="3">P41-L41</f>
        <v>1144961.6100000001</v>
      </c>
      <c r="O41" s="44"/>
      <c r="P41" s="44">
        <v>1144961.6100000001</v>
      </c>
      <c r="Q41" s="44"/>
      <c r="R41" s="44"/>
    </row>
    <row r="42" spans="1:21" s="7" customFormat="1" ht="18" customHeight="1" x14ac:dyDescent="0.25">
      <c r="A42" s="31" t="s">
        <v>34</v>
      </c>
      <c r="B42" s="99"/>
      <c r="C42" s="99"/>
      <c r="D42" s="100"/>
      <c r="E42" s="289" t="s">
        <v>340</v>
      </c>
      <c r="F42" s="289"/>
      <c r="G42" s="289"/>
      <c r="H42" s="289"/>
      <c r="I42" s="88"/>
      <c r="J42" s="44">
        <v>355000</v>
      </c>
      <c r="K42" s="44"/>
      <c r="L42" s="44">
        <v>15000</v>
      </c>
      <c r="M42" s="44"/>
      <c r="N42" s="44">
        <f>P42-L42</f>
        <v>395000</v>
      </c>
      <c r="O42" s="44"/>
      <c r="P42" s="44">
        <v>410000</v>
      </c>
      <c r="Q42" s="44"/>
      <c r="R42" s="44">
        <v>385000</v>
      </c>
    </row>
    <row r="43" spans="1:21" s="7" customFormat="1" ht="12.75" hidden="1" customHeight="1" x14ac:dyDescent="0.25">
      <c r="A43" s="75" t="s">
        <v>148</v>
      </c>
      <c r="B43" s="99"/>
      <c r="C43" s="99"/>
      <c r="D43" s="100"/>
      <c r="E43" s="289" t="s">
        <v>601</v>
      </c>
      <c r="F43" s="289"/>
      <c r="G43" s="289"/>
      <c r="H43" s="289"/>
      <c r="J43" s="34"/>
      <c r="K43" s="34"/>
      <c r="L43" s="34"/>
      <c r="M43" s="34"/>
      <c r="N43" s="34"/>
      <c r="O43" s="34"/>
      <c r="P43" s="34"/>
      <c r="Q43" s="34"/>
      <c r="R43" s="34"/>
    </row>
    <row r="44" spans="1:21" s="7" customFormat="1" ht="19" customHeight="1" x14ac:dyDescent="0.25">
      <c r="A44" s="90" t="s">
        <v>35</v>
      </c>
      <c r="B44" s="24"/>
      <c r="C44" s="24"/>
      <c r="J44" s="138">
        <f>SUM(J18:J43)</f>
        <v>29260335</v>
      </c>
      <c r="K44" s="139"/>
      <c r="L44" s="138">
        <f>SUM(L18:L43)</f>
        <v>13858366.309999999</v>
      </c>
      <c r="M44" s="34"/>
      <c r="N44" s="138">
        <f>SUM(N18:N43)</f>
        <v>21800481.84</v>
      </c>
      <c r="O44" s="34"/>
      <c r="P44" s="138">
        <f>SUM(P18:P43)</f>
        <v>35658848.149999999</v>
      </c>
      <c r="Q44" s="34"/>
      <c r="R44" s="138">
        <f>SUM(R18:R43)</f>
        <v>35955533.529999994</v>
      </c>
      <c r="T44" s="7">
        <v>29133271.280000001</v>
      </c>
      <c r="U44" s="7">
        <f>R44-T44</f>
        <v>6822262.2499999925</v>
      </c>
    </row>
    <row r="45" spans="1:21" s="7" customFormat="1" ht="6" customHeight="1" x14ac:dyDescent="0.25">
      <c r="A45" s="17"/>
      <c r="B45" s="17"/>
      <c r="C45" s="17"/>
      <c r="J45" s="139"/>
      <c r="K45" s="139"/>
      <c r="L45" s="34"/>
      <c r="M45" s="34"/>
      <c r="N45" s="34"/>
      <c r="O45" s="34"/>
      <c r="P45" s="34"/>
      <c r="Q45" s="34"/>
      <c r="R45" s="34"/>
    </row>
    <row r="46" spans="1:21" s="7" customFormat="1" ht="15" customHeight="1" x14ac:dyDescent="0.3">
      <c r="A46" s="62" t="s">
        <v>187</v>
      </c>
      <c r="B46" s="12"/>
      <c r="C46" s="12"/>
      <c r="J46" s="34"/>
      <c r="K46" s="34"/>
      <c r="L46" s="34"/>
      <c r="M46" s="34"/>
      <c r="N46" s="34"/>
      <c r="O46" s="34"/>
      <c r="P46" s="34"/>
      <c r="Q46" s="34"/>
      <c r="R46" s="34"/>
    </row>
    <row r="47" spans="1:21" s="7" customFormat="1" ht="18" customHeight="1" x14ac:dyDescent="0.25">
      <c r="A47" s="31" t="s">
        <v>36</v>
      </c>
      <c r="B47" s="99"/>
      <c r="C47" s="99"/>
      <c r="D47" s="100"/>
      <c r="E47" s="289" t="s">
        <v>341</v>
      </c>
      <c r="F47" s="289"/>
      <c r="G47" s="289"/>
      <c r="H47" s="289"/>
      <c r="I47" s="88"/>
      <c r="J47" s="44">
        <v>80431</v>
      </c>
      <c r="K47" s="44"/>
      <c r="L47" s="44">
        <v>38910</v>
      </c>
      <c r="M47" s="44"/>
      <c r="N47" s="44">
        <f t="shared" ref="N47:N61" si="4">P47-L47</f>
        <v>361090</v>
      </c>
      <c r="O47" s="44"/>
      <c r="P47" s="44">
        <v>400000</v>
      </c>
      <c r="Q47" s="44"/>
      <c r="R47" s="44">
        <v>400000</v>
      </c>
    </row>
    <row r="48" spans="1:21" s="7" customFormat="1" ht="15" hidden="1" customHeight="1" x14ac:dyDescent="0.25">
      <c r="A48" s="31" t="s">
        <v>38</v>
      </c>
      <c r="B48" s="99"/>
      <c r="C48" s="99"/>
      <c r="E48" s="289" t="s">
        <v>343</v>
      </c>
      <c r="F48" s="289"/>
      <c r="G48" s="289"/>
      <c r="H48" s="289"/>
      <c r="I48" s="88"/>
      <c r="J48" s="44">
        <v>0</v>
      </c>
      <c r="K48" s="44"/>
      <c r="L48" s="44">
        <v>0</v>
      </c>
      <c r="M48" s="44"/>
      <c r="N48" s="44">
        <f t="shared" si="4"/>
        <v>0</v>
      </c>
      <c r="O48" s="44"/>
      <c r="P48" s="44">
        <v>0</v>
      </c>
      <c r="Q48" s="44"/>
      <c r="R48" s="44"/>
    </row>
    <row r="49" spans="1:18" s="7" customFormat="1" ht="18" customHeight="1" x14ac:dyDescent="0.25">
      <c r="A49" s="31" t="s">
        <v>40</v>
      </c>
      <c r="B49" s="99"/>
      <c r="C49" s="99"/>
      <c r="D49" s="100"/>
      <c r="E49" s="289" t="s">
        <v>603</v>
      </c>
      <c r="F49" s="289"/>
      <c r="G49" s="289"/>
      <c r="H49" s="289"/>
      <c r="I49" s="88"/>
      <c r="J49" s="44">
        <v>854125.44</v>
      </c>
      <c r="K49" s="44"/>
      <c r="L49" s="44">
        <v>879758</v>
      </c>
      <c r="M49" s="44"/>
      <c r="N49" s="44">
        <f t="shared" si="4"/>
        <v>242</v>
      </c>
      <c r="O49" s="44"/>
      <c r="P49" s="44">
        <v>880000</v>
      </c>
      <c r="Q49" s="44"/>
      <c r="R49" s="44">
        <v>1000000</v>
      </c>
    </row>
    <row r="50" spans="1:18" s="7" customFormat="1" ht="18" customHeight="1" x14ac:dyDescent="0.25">
      <c r="A50" s="31" t="s">
        <v>43</v>
      </c>
      <c r="B50" s="99"/>
      <c r="C50" s="99"/>
      <c r="D50" s="100"/>
      <c r="E50" s="289" t="s">
        <v>347</v>
      </c>
      <c r="F50" s="289"/>
      <c r="G50" s="289"/>
      <c r="H50" s="289"/>
      <c r="I50" s="88"/>
      <c r="J50" s="44">
        <v>84688.28</v>
      </c>
      <c r="K50" s="44"/>
      <c r="L50" s="44">
        <v>37331.56</v>
      </c>
      <c r="M50" s="44"/>
      <c r="N50" s="44">
        <f t="shared" si="4"/>
        <v>106668.44</v>
      </c>
      <c r="O50" s="44"/>
      <c r="P50" s="44">
        <v>144000</v>
      </c>
      <c r="Q50" s="44"/>
      <c r="R50" s="44">
        <v>144000</v>
      </c>
    </row>
    <row r="51" spans="1:18" s="7" customFormat="1" ht="18" customHeight="1" x14ac:dyDescent="0.25">
      <c r="A51" s="31" t="s">
        <v>47</v>
      </c>
      <c r="B51" s="99"/>
      <c r="C51" s="99"/>
      <c r="E51" s="289" t="s">
        <v>349</v>
      </c>
      <c r="F51" s="289"/>
      <c r="G51" s="289"/>
      <c r="H51" s="289"/>
      <c r="I51" s="88"/>
      <c r="J51" s="44"/>
      <c r="K51" s="44"/>
      <c r="L51" s="44">
        <v>280000</v>
      </c>
      <c r="M51" s="44"/>
      <c r="N51" s="44">
        <f t="shared" si="4"/>
        <v>105000</v>
      </c>
      <c r="O51" s="44"/>
      <c r="P51" s="44">
        <v>385000</v>
      </c>
      <c r="Q51" s="44"/>
      <c r="R51" s="44">
        <v>385000</v>
      </c>
    </row>
    <row r="52" spans="1:18" s="7" customFormat="1" ht="18" customHeight="1" x14ac:dyDescent="0.25">
      <c r="A52" s="31" t="s">
        <v>52</v>
      </c>
      <c r="B52" s="99"/>
      <c r="C52" s="99"/>
      <c r="E52" s="289" t="s">
        <v>350</v>
      </c>
      <c r="F52" s="289"/>
      <c r="G52" s="289"/>
      <c r="H52" s="289"/>
      <c r="I52" s="88"/>
      <c r="J52" s="44">
        <v>461724</v>
      </c>
      <c r="K52" s="44"/>
      <c r="L52" s="44">
        <v>407614</v>
      </c>
      <c r="M52" s="44"/>
      <c r="N52" s="44">
        <f t="shared" si="4"/>
        <v>192386</v>
      </c>
      <c r="O52" s="44"/>
      <c r="P52" s="44">
        <v>600000</v>
      </c>
      <c r="Q52" s="44"/>
      <c r="R52" s="44">
        <v>600000</v>
      </c>
    </row>
    <row r="53" spans="1:18" s="7" customFormat="1" ht="12.75" hidden="1" customHeight="1" x14ac:dyDescent="0.25">
      <c r="A53" s="31" t="s">
        <v>54</v>
      </c>
      <c r="B53" s="99"/>
      <c r="C53" s="99"/>
      <c r="E53" s="30">
        <v>5</v>
      </c>
      <c r="F53" s="127" t="s">
        <v>12</v>
      </c>
      <c r="G53" s="30" t="s">
        <v>53</v>
      </c>
      <c r="H53" s="30" t="s">
        <v>10</v>
      </c>
      <c r="I53" s="88"/>
      <c r="J53" s="44"/>
      <c r="K53" s="44"/>
      <c r="L53" s="44"/>
      <c r="M53" s="44"/>
      <c r="N53" s="44">
        <f t="shared" si="4"/>
        <v>0</v>
      </c>
      <c r="O53" s="44"/>
      <c r="P53" s="44"/>
      <c r="Q53" s="44"/>
      <c r="R53" s="44"/>
    </row>
    <row r="54" spans="1:18" s="7" customFormat="1" ht="12.75" hidden="1" customHeight="1" x14ac:dyDescent="0.25">
      <c r="A54" s="31" t="s">
        <v>55</v>
      </c>
      <c r="B54" s="99"/>
      <c r="C54" s="99"/>
      <c r="E54" s="30">
        <v>5</v>
      </c>
      <c r="F54" s="127" t="s">
        <v>12</v>
      </c>
      <c r="G54" s="30" t="s">
        <v>53</v>
      </c>
      <c r="H54" s="30" t="s">
        <v>15</v>
      </c>
      <c r="I54" s="88"/>
      <c r="J54" s="44"/>
      <c r="K54" s="44"/>
      <c r="L54" s="44"/>
      <c r="M54" s="44"/>
      <c r="N54" s="44">
        <f t="shared" si="4"/>
        <v>0</v>
      </c>
      <c r="O54" s="44"/>
      <c r="P54" s="44"/>
      <c r="Q54" s="44"/>
      <c r="R54" s="44"/>
    </row>
    <row r="55" spans="1:18" s="7" customFormat="1" ht="12.75" hidden="1" customHeight="1" x14ac:dyDescent="0.25">
      <c r="A55" s="31" t="s">
        <v>56</v>
      </c>
      <c r="B55" s="99"/>
      <c r="C55" s="99"/>
      <c r="E55" s="30">
        <v>5</v>
      </c>
      <c r="F55" s="127" t="s">
        <v>12</v>
      </c>
      <c r="G55" s="30" t="s">
        <v>53</v>
      </c>
      <c r="H55" s="30" t="s">
        <v>17</v>
      </c>
      <c r="I55" s="88"/>
      <c r="J55" s="44"/>
      <c r="K55" s="44"/>
      <c r="L55" s="44"/>
      <c r="M55" s="44"/>
      <c r="N55" s="44">
        <f t="shared" si="4"/>
        <v>0</v>
      </c>
      <c r="O55" s="44"/>
      <c r="P55" s="44"/>
      <c r="Q55" s="44"/>
      <c r="R55" s="44"/>
    </row>
    <row r="56" spans="1:18" s="7" customFormat="1" ht="12.75" hidden="1" customHeight="1" x14ac:dyDescent="0.25">
      <c r="A56" s="31" t="s">
        <v>57</v>
      </c>
      <c r="B56" s="99"/>
      <c r="C56" s="99"/>
      <c r="E56" s="30">
        <v>5</v>
      </c>
      <c r="F56" s="30" t="s">
        <v>12</v>
      </c>
      <c r="G56" s="30" t="s">
        <v>58</v>
      </c>
      <c r="H56" s="30" t="s">
        <v>59</v>
      </c>
      <c r="I56" s="88"/>
      <c r="J56" s="44"/>
      <c r="K56" s="44"/>
      <c r="L56" s="44"/>
      <c r="M56" s="44"/>
      <c r="N56" s="44">
        <f t="shared" si="4"/>
        <v>0</v>
      </c>
      <c r="O56" s="44"/>
      <c r="P56" s="44"/>
      <c r="Q56" s="44"/>
      <c r="R56" s="44"/>
    </row>
    <row r="57" spans="1:18" s="7" customFormat="1" ht="12.75" hidden="1" customHeight="1" x14ac:dyDescent="0.25">
      <c r="A57" s="31" t="s">
        <v>65</v>
      </c>
      <c r="B57" s="99"/>
      <c r="C57" s="99"/>
      <c r="E57" s="30">
        <v>5</v>
      </c>
      <c r="F57" s="127" t="s">
        <v>12</v>
      </c>
      <c r="G57" s="30" t="s">
        <v>66</v>
      </c>
      <c r="H57" s="30" t="s">
        <v>8</v>
      </c>
      <c r="I57" s="88"/>
      <c r="J57" s="44"/>
      <c r="K57" s="44"/>
      <c r="L57" s="44"/>
      <c r="M57" s="44"/>
      <c r="N57" s="44">
        <f t="shared" si="4"/>
        <v>0</v>
      </c>
      <c r="O57" s="44"/>
      <c r="P57" s="44"/>
      <c r="Q57" s="44"/>
      <c r="R57" s="44"/>
    </row>
    <row r="58" spans="1:18" s="7" customFormat="1" ht="12.75" hidden="1" customHeight="1" x14ac:dyDescent="0.25">
      <c r="A58" s="31" t="s">
        <v>61</v>
      </c>
      <c r="B58" s="99"/>
      <c r="C58" s="99"/>
      <c r="E58" s="30">
        <v>5</v>
      </c>
      <c r="F58" s="127" t="s">
        <v>12</v>
      </c>
      <c r="G58" s="30" t="s">
        <v>58</v>
      </c>
      <c r="H58" s="30" t="s">
        <v>10</v>
      </c>
      <c r="I58" s="88"/>
      <c r="J58" s="44"/>
      <c r="K58" s="44"/>
      <c r="L58" s="44"/>
      <c r="M58" s="44"/>
      <c r="N58" s="44">
        <f t="shared" si="4"/>
        <v>0</v>
      </c>
      <c r="O58" s="44"/>
      <c r="P58" s="44"/>
      <c r="Q58" s="44"/>
      <c r="R58" s="44"/>
    </row>
    <row r="59" spans="1:18" s="7" customFormat="1" ht="12.75" hidden="1" customHeight="1" x14ac:dyDescent="0.25">
      <c r="A59" s="31" t="s">
        <v>62</v>
      </c>
      <c r="B59" s="99"/>
      <c r="C59" s="99"/>
      <c r="E59" s="30">
        <v>5</v>
      </c>
      <c r="F59" s="127" t="s">
        <v>12</v>
      </c>
      <c r="G59" s="30" t="s">
        <v>58</v>
      </c>
      <c r="H59" s="30" t="s">
        <v>63</v>
      </c>
      <c r="I59" s="88"/>
      <c r="J59" s="44"/>
      <c r="K59" s="44"/>
      <c r="L59" s="44"/>
      <c r="M59" s="44"/>
      <c r="N59" s="44">
        <f t="shared" si="4"/>
        <v>0</v>
      </c>
      <c r="O59" s="44"/>
      <c r="P59" s="44"/>
      <c r="Q59" s="44"/>
      <c r="R59" s="44"/>
    </row>
    <row r="60" spans="1:18" s="7" customFormat="1" ht="12.75" hidden="1" customHeight="1" x14ac:dyDescent="0.25">
      <c r="A60" s="31" t="s">
        <v>154</v>
      </c>
      <c r="B60" s="99"/>
      <c r="C60" s="99"/>
      <c r="E60" s="30">
        <v>5</v>
      </c>
      <c r="F60" s="127" t="s">
        <v>12</v>
      </c>
      <c r="G60" s="30" t="s">
        <v>58</v>
      </c>
      <c r="H60" s="30" t="s">
        <v>15</v>
      </c>
      <c r="I60" s="88"/>
      <c r="J60" s="44"/>
      <c r="K60" s="44"/>
      <c r="L60" s="44"/>
      <c r="M60" s="44"/>
      <c r="N60" s="44">
        <f t="shared" si="4"/>
        <v>0</v>
      </c>
      <c r="O60" s="44"/>
      <c r="P60" s="44"/>
      <c r="Q60" s="44"/>
      <c r="R60" s="44"/>
    </row>
    <row r="61" spans="1:18" s="7" customFormat="1" ht="12.75" hidden="1" customHeight="1" x14ac:dyDescent="0.25">
      <c r="A61" s="31" t="s">
        <v>155</v>
      </c>
      <c r="B61" s="99"/>
      <c r="C61" s="99"/>
      <c r="E61" s="30">
        <v>5</v>
      </c>
      <c r="F61" s="30" t="s">
        <v>12</v>
      </c>
      <c r="G61" s="30" t="s">
        <v>58</v>
      </c>
      <c r="H61" s="30" t="s">
        <v>17</v>
      </c>
      <c r="I61" s="88"/>
      <c r="J61" s="44"/>
      <c r="K61" s="44"/>
      <c r="L61" s="44"/>
      <c r="M61" s="44"/>
      <c r="N61" s="44">
        <f t="shared" si="4"/>
        <v>0</v>
      </c>
      <c r="O61" s="44"/>
      <c r="P61" s="44"/>
      <c r="Q61" s="44"/>
      <c r="R61" s="44"/>
    </row>
    <row r="62" spans="1:18" s="7" customFormat="1" ht="12.75" hidden="1" customHeight="1" x14ac:dyDescent="0.25">
      <c r="A62" s="31" t="s">
        <v>62</v>
      </c>
      <c r="B62" s="99"/>
      <c r="C62" s="99"/>
      <c r="E62" s="30">
        <v>5</v>
      </c>
      <c r="F62" s="127" t="s">
        <v>12</v>
      </c>
      <c r="G62" s="30" t="s">
        <v>58</v>
      </c>
      <c r="H62" s="30" t="s">
        <v>63</v>
      </c>
      <c r="I62" s="88"/>
      <c r="J62" s="44"/>
      <c r="K62" s="44"/>
      <c r="L62" s="44"/>
      <c r="M62" s="44"/>
      <c r="N62" s="44">
        <f t="shared" ref="N62:N97" si="5">P62-L62</f>
        <v>0</v>
      </c>
      <c r="O62" s="44"/>
      <c r="P62" s="44"/>
      <c r="Q62" s="44"/>
      <c r="R62" s="44"/>
    </row>
    <row r="63" spans="1:18" s="7" customFormat="1" ht="12.75" hidden="1" customHeight="1" x14ac:dyDescent="0.25">
      <c r="A63" s="31" t="s">
        <v>64</v>
      </c>
      <c r="B63" s="99"/>
      <c r="C63" s="99"/>
      <c r="E63" s="30">
        <v>5</v>
      </c>
      <c r="F63" s="127" t="s">
        <v>12</v>
      </c>
      <c r="G63" s="30" t="s">
        <v>58</v>
      </c>
      <c r="H63" s="30" t="s">
        <v>19</v>
      </c>
      <c r="I63" s="88"/>
      <c r="J63" s="44"/>
      <c r="K63" s="44"/>
      <c r="L63" s="44"/>
      <c r="M63" s="44"/>
      <c r="N63" s="44">
        <f t="shared" si="5"/>
        <v>0</v>
      </c>
      <c r="O63" s="44"/>
      <c r="P63" s="44"/>
      <c r="Q63" s="44"/>
      <c r="R63" s="44"/>
    </row>
    <row r="64" spans="1:18" s="7" customFormat="1" ht="12.75" hidden="1" customHeight="1" x14ac:dyDescent="0.25">
      <c r="A64" s="31" t="s">
        <v>156</v>
      </c>
      <c r="B64" s="99"/>
      <c r="C64" s="99"/>
      <c r="E64" s="30">
        <v>5</v>
      </c>
      <c r="F64" s="127" t="s">
        <v>12</v>
      </c>
      <c r="G64" s="30" t="s">
        <v>92</v>
      </c>
      <c r="H64" s="30" t="s">
        <v>8</v>
      </c>
      <c r="I64" s="88"/>
      <c r="J64" s="44"/>
      <c r="K64" s="44"/>
      <c r="L64" s="44"/>
      <c r="M64" s="44"/>
      <c r="N64" s="44">
        <f t="shared" si="5"/>
        <v>0</v>
      </c>
      <c r="O64" s="44"/>
      <c r="P64" s="44"/>
      <c r="Q64" s="44"/>
      <c r="R64" s="44"/>
    </row>
    <row r="65" spans="1:18" s="7" customFormat="1" ht="12.75" hidden="1" customHeight="1" x14ac:dyDescent="0.25">
      <c r="A65" s="31" t="s">
        <v>65</v>
      </c>
      <c r="B65" s="99"/>
      <c r="C65" s="99"/>
      <c r="E65" s="30">
        <v>5</v>
      </c>
      <c r="F65" s="127" t="s">
        <v>12</v>
      </c>
      <c r="G65" s="30" t="s">
        <v>66</v>
      </c>
      <c r="H65" s="30" t="s">
        <v>8</v>
      </c>
      <c r="I65" s="88"/>
      <c r="J65" s="44"/>
      <c r="K65" s="44"/>
      <c r="L65" s="44"/>
      <c r="M65" s="44"/>
      <c r="N65" s="44">
        <f t="shared" si="5"/>
        <v>0</v>
      </c>
      <c r="O65" s="44"/>
      <c r="P65" s="44"/>
      <c r="Q65" s="44"/>
      <c r="R65" s="44"/>
    </row>
    <row r="66" spans="1:18" s="7" customFormat="1" ht="12.75" hidden="1" customHeight="1" x14ac:dyDescent="0.25">
      <c r="A66" s="31" t="s">
        <v>67</v>
      </c>
      <c r="B66" s="99"/>
      <c r="C66" s="99"/>
      <c r="E66" s="30">
        <v>5</v>
      </c>
      <c r="F66" s="127" t="s">
        <v>12</v>
      </c>
      <c r="G66" s="30" t="s">
        <v>66</v>
      </c>
      <c r="H66" s="30" t="s">
        <v>10</v>
      </c>
      <c r="I66" s="88"/>
      <c r="J66" s="44"/>
      <c r="K66" s="44"/>
      <c r="L66" s="44"/>
      <c r="M66" s="44"/>
      <c r="N66" s="44">
        <f t="shared" si="5"/>
        <v>0</v>
      </c>
      <c r="O66" s="44"/>
      <c r="P66" s="44"/>
      <c r="Q66" s="44"/>
      <c r="R66" s="44"/>
    </row>
    <row r="67" spans="1:18" s="7" customFormat="1" ht="12.75" hidden="1" customHeight="1" x14ac:dyDescent="0.25">
      <c r="A67" s="31" t="s">
        <v>157</v>
      </c>
      <c r="B67" s="99"/>
      <c r="C67" s="99"/>
      <c r="E67" s="30">
        <v>5</v>
      </c>
      <c r="F67" s="127" t="s">
        <v>12</v>
      </c>
      <c r="G67" s="30" t="s">
        <v>69</v>
      </c>
      <c r="H67" s="30" t="s">
        <v>8</v>
      </c>
      <c r="I67" s="88"/>
      <c r="J67" s="44"/>
      <c r="K67" s="44"/>
      <c r="L67" s="44"/>
      <c r="M67" s="44"/>
      <c r="N67" s="44">
        <f t="shared" si="5"/>
        <v>0</v>
      </c>
      <c r="O67" s="44"/>
      <c r="P67" s="44"/>
      <c r="Q67" s="44"/>
      <c r="R67" s="44"/>
    </row>
    <row r="68" spans="1:18" s="7" customFormat="1" ht="12.75" hidden="1" customHeight="1" x14ac:dyDescent="0.25">
      <c r="A68" s="31" t="s">
        <v>158</v>
      </c>
      <c r="B68" s="99"/>
      <c r="C68" s="99"/>
      <c r="E68" s="30">
        <v>5</v>
      </c>
      <c r="F68" s="127" t="s">
        <v>12</v>
      </c>
      <c r="G68" s="30" t="s">
        <v>69</v>
      </c>
      <c r="H68" s="30" t="s">
        <v>10</v>
      </c>
      <c r="I68" s="88"/>
      <c r="J68" s="44"/>
      <c r="K68" s="44"/>
      <c r="L68" s="44"/>
      <c r="M68" s="44"/>
      <c r="N68" s="44">
        <f t="shared" si="5"/>
        <v>0</v>
      </c>
      <c r="O68" s="44"/>
      <c r="P68" s="44"/>
      <c r="Q68" s="44"/>
      <c r="R68" s="44"/>
    </row>
    <row r="69" spans="1:18" s="7" customFormat="1" ht="12.75" hidden="1" customHeight="1" x14ac:dyDescent="0.25">
      <c r="A69" s="31" t="s">
        <v>68</v>
      </c>
      <c r="B69" s="99"/>
      <c r="C69" s="99"/>
      <c r="E69" s="30">
        <v>5</v>
      </c>
      <c r="F69" s="127" t="s">
        <v>12</v>
      </c>
      <c r="G69" s="30" t="s">
        <v>69</v>
      </c>
      <c r="H69" s="30" t="s">
        <v>15</v>
      </c>
      <c r="I69" s="88"/>
      <c r="J69" s="44"/>
      <c r="K69" s="44"/>
      <c r="L69" s="44"/>
      <c r="M69" s="44"/>
      <c r="N69" s="44">
        <f t="shared" si="5"/>
        <v>0</v>
      </c>
      <c r="O69" s="44"/>
      <c r="P69" s="44"/>
      <c r="Q69" s="44"/>
      <c r="R69" s="44"/>
    </row>
    <row r="70" spans="1:18" s="7" customFormat="1" ht="12.75" hidden="1" customHeight="1" x14ac:dyDescent="0.25">
      <c r="A70" s="31" t="s">
        <v>159</v>
      </c>
      <c r="B70" s="99"/>
      <c r="C70" s="99"/>
      <c r="E70" s="30">
        <v>5</v>
      </c>
      <c r="F70" s="127" t="s">
        <v>12</v>
      </c>
      <c r="G70" s="30" t="s">
        <v>162</v>
      </c>
      <c r="H70" s="30" t="s">
        <v>8</v>
      </c>
      <c r="I70" s="88"/>
      <c r="J70" s="44"/>
      <c r="K70" s="44"/>
      <c r="L70" s="44"/>
      <c r="M70" s="44"/>
      <c r="N70" s="44">
        <f t="shared" si="5"/>
        <v>0</v>
      </c>
      <c r="O70" s="44"/>
      <c r="P70" s="44"/>
      <c r="Q70" s="44"/>
      <c r="R70" s="44"/>
    </row>
    <row r="71" spans="1:18" s="7" customFormat="1" ht="12.75" hidden="1" customHeight="1" x14ac:dyDescent="0.25">
      <c r="A71" s="31" t="s">
        <v>160</v>
      </c>
      <c r="B71" s="99"/>
      <c r="C71" s="99"/>
      <c r="E71" s="30">
        <v>5</v>
      </c>
      <c r="F71" s="127" t="s">
        <v>12</v>
      </c>
      <c r="G71" s="30" t="s">
        <v>162</v>
      </c>
      <c r="H71" s="124" t="s">
        <v>48</v>
      </c>
      <c r="I71" s="88"/>
      <c r="J71" s="44"/>
      <c r="K71" s="44"/>
      <c r="L71" s="44"/>
      <c r="M71" s="44"/>
      <c r="N71" s="44">
        <f t="shared" si="5"/>
        <v>0</v>
      </c>
      <c r="O71" s="44"/>
      <c r="P71" s="44"/>
      <c r="Q71" s="44"/>
      <c r="R71" s="44"/>
    </row>
    <row r="72" spans="1:18" s="7" customFormat="1" ht="12.75" hidden="1" customHeight="1" x14ac:dyDescent="0.25">
      <c r="A72" s="31" t="s">
        <v>70</v>
      </c>
      <c r="B72" s="99"/>
      <c r="C72" s="99"/>
      <c r="E72" s="30">
        <v>5</v>
      </c>
      <c r="F72" s="127" t="s">
        <v>12</v>
      </c>
      <c r="G72" s="30" t="s">
        <v>162</v>
      </c>
      <c r="H72" s="30" t="s">
        <v>10</v>
      </c>
      <c r="I72" s="88"/>
      <c r="J72" s="44"/>
      <c r="K72" s="44"/>
      <c r="L72" s="44"/>
      <c r="M72" s="44"/>
      <c r="N72" s="44">
        <f t="shared" si="5"/>
        <v>0</v>
      </c>
      <c r="O72" s="44"/>
      <c r="P72" s="44"/>
      <c r="Q72" s="44"/>
      <c r="R72" s="44"/>
    </row>
    <row r="73" spans="1:18" s="7" customFormat="1" ht="12.75" hidden="1" customHeight="1" x14ac:dyDescent="0.25">
      <c r="A73" s="31" t="s">
        <v>161</v>
      </c>
      <c r="B73" s="99"/>
      <c r="C73" s="99"/>
      <c r="E73" s="30">
        <v>5</v>
      </c>
      <c r="F73" s="127" t="s">
        <v>12</v>
      </c>
      <c r="G73" s="30" t="s">
        <v>162</v>
      </c>
      <c r="H73" s="30" t="s">
        <v>15</v>
      </c>
      <c r="I73" s="88"/>
      <c r="J73" s="44"/>
      <c r="K73" s="44"/>
      <c r="L73" s="44"/>
      <c r="M73" s="44"/>
      <c r="N73" s="44">
        <f t="shared" si="5"/>
        <v>0</v>
      </c>
      <c r="O73" s="44"/>
      <c r="P73" s="44"/>
      <c r="Q73" s="44"/>
      <c r="R73" s="44"/>
    </row>
    <row r="74" spans="1:18" s="7" customFormat="1" ht="12.75" hidden="1" customHeight="1" x14ac:dyDescent="0.25">
      <c r="A74" s="31" t="s">
        <v>71</v>
      </c>
      <c r="B74" s="99"/>
      <c r="C74" s="99"/>
      <c r="E74" s="30">
        <v>5</v>
      </c>
      <c r="F74" s="127" t="s">
        <v>12</v>
      </c>
      <c r="G74" s="30" t="s">
        <v>69</v>
      </c>
      <c r="H74" s="30" t="s">
        <v>48</v>
      </c>
      <c r="I74" s="88"/>
      <c r="J74" s="44"/>
      <c r="K74" s="44"/>
      <c r="L74" s="44"/>
      <c r="M74" s="44"/>
      <c r="N74" s="44">
        <f t="shared" si="5"/>
        <v>0</v>
      </c>
      <c r="O74" s="44"/>
      <c r="P74" s="44"/>
      <c r="Q74" s="44"/>
      <c r="R74" s="44"/>
    </row>
    <row r="75" spans="1:18" s="7" customFormat="1" ht="12.75" hidden="1" customHeight="1" x14ac:dyDescent="0.25">
      <c r="A75" s="31" t="s">
        <v>163</v>
      </c>
      <c r="B75" s="99"/>
      <c r="C75" s="99"/>
      <c r="E75" s="30">
        <v>5</v>
      </c>
      <c r="F75" s="127" t="s">
        <v>12</v>
      </c>
      <c r="G75" s="30" t="s">
        <v>73</v>
      </c>
      <c r="H75" s="30" t="s">
        <v>10</v>
      </c>
      <c r="I75" s="88"/>
      <c r="J75" s="44"/>
      <c r="K75" s="44"/>
      <c r="L75" s="44"/>
      <c r="M75" s="44"/>
      <c r="N75" s="44">
        <f t="shared" si="5"/>
        <v>0</v>
      </c>
      <c r="O75" s="44"/>
      <c r="P75" s="44"/>
      <c r="Q75" s="44"/>
      <c r="R75" s="44"/>
    </row>
    <row r="76" spans="1:18" s="7" customFormat="1" ht="12.75" hidden="1" customHeight="1" x14ac:dyDescent="0.25">
      <c r="A76" s="31" t="s">
        <v>164</v>
      </c>
      <c r="B76" s="99"/>
      <c r="C76" s="99"/>
      <c r="E76" s="30">
        <v>5</v>
      </c>
      <c r="F76" s="127" t="s">
        <v>12</v>
      </c>
      <c r="G76" s="30" t="s">
        <v>73</v>
      </c>
      <c r="H76" s="30" t="s">
        <v>15</v>
      </c>
      <c r="I76" s="88"/>
      <c r="J76" s="44"/>
      <c r="K76" s="44"/>
      <c r="L76" s="44"/>
      <c r="M76" s="44"/>
      <c r="N76" s="44">
        <f t="shared" si="5"/>
        <v>0</v>
      </c>
      <c r="O76" s="44"/>
      <c r="P76" s="44"/>
      <c r="Q76" s="44"/>
      <c r="R76" s="44"/>
    </row>
    <row r="77" spans="1:18" s="7" customFormat="1" ht="12.75" hidden="1" customHeight="1" x14ac:dyDescent="0.25">
      <c r="A77" s="31" t="s">
        <v>165</v>
      </c>
      <c r="B77" s="99"/>
      <c r="C77" s="99"/>
      <c r="E77" s="30">
        <v>5</v>
      </c>
      <c r="F77" s="127" t="s">
        <v>12</v>
      </c>
      <c r="G77" s="30" t="s">
        <v>73</v>
      </c>
      <c r="H77" s="30" t="s">
        <v>17</v>
      </c>
      <c r="I77" s="88"/>
      <c r="J77" s="44"/>
      <c r="K77" s="44"/>
      <c r="L77" s="44"/>
      <c r="M77" s="44"/>
      <c r="N77" s="44">
        <f t="shared" si="5"/>
        <v>0</v>
      </c>
      <c r="O77" s="44"/>
      <c r="P77" s="44"/>
      <c r="Q77" s="44"/>
      <c r="R77" s="44"/>
    </row>
    <row r="78" spans="1:18" s="7" customFormat="1" ht="12.75" hidden="1" customHeight="1" x14ac:dyDescent="0.25">
      <c r="A78" s="31" t="s">
        <v>166</v>
      </c>
      <c r="B78" s="99"/>
      <c r="C78" s="99"/>
      <c r="E78" s="30">
        <v>5</v>
      </c>
      <c r="F78" s="127" t="s">
        <v>12</v>
      </c>
      <c r="G78" s="30" t="s">
        <v>73</v>
      </c>
      <c r="H78" s="30" t="s">
        <v>8</v>
      </c>
      <c r="I78" s="88"/>
      <c r="J78" s="44"/>
      <c r="K78" s="44"/>
      <c r="L78" s="44"/>
      <c r="M78" s="44"/>
      <c r="N78" s="44">
        <f t="shared" si="5"/>
        <v>0</v>
      </c>
      <c r="O78" s="44"/>
      <c r="P78" s="44"/>
      <c r="Q78" s="44"/>
      <c r="R78" s="44"/>
    </row>
    <row r="79" spans="1:18" s="7" customFormat="1" ht="12.75" hidden="1" customHeight="1" x14ac:dyDescent="0.25">
      <c r="A79" s="31" t="s">
        <v>167</v>
      </c>
      <c r="B79" s="99"/>
      <c r="C79" s="99"/>
      <c r="E79" s="30">
        <v>5</v>
      </c>
      <c r="F79" s="127" t="s">
        <v>12</v>
      </c>
      <c r="G79" s="30" t="s">
        <v>73</v>
      </c>
      <c r="H79" s="30" t="s">
        <v>44</v>
      </c>
      <c r="I79" s="88"/>
      <c r="J79" s="44"/>
      <c r="K79" s="44"/>
      <c r="L79" s="44"/>
      <c r="M79" s="44"/>
      <c r="N79" s="44">
        <f t="shared" si="5"/>
        <v>0</v>
      </c>
      <c r="O79" s="44"/>
      <c r="P79" s="44"/>
      <c r="Q79" s="44"/>
      <c r="R79" s="44"/>
    </row>
    <row r="80" spans="1:18" s="7" customFormat="1" ht="12.75" hidden="1" customHeight="1" x14ac:dyDescent="0.25">
      <c r="A80" s="31" t="s">
        <v>74</v>
      </c>
      <c r="B80" s="99"/>
      <c r="C80" s="99"/>
      <c r="E80" s="289" t="s">
        <v>361</v>
      </c>
      <c r="F80" s="289"/>
      <c r="G80" s="289"/>
      <c r="H80" s="289"/>
      <c r="I80" s="88"/>
      <c r="J80" s="44"/>
      <c r="K80" s="44"/>
      <c r="L80" s="44"/>
      <c r="M80" s="44"/>
      <c r="N80" s="44">
        <f t="shared" si="5"/>
        <v>0</v>
      </c>
      <c r="O80" s="44"/>
      <c r="P80" s="44"/>
      <c r="Q80" s="44"/>
      <c r="R80" s="44"/>
    </row>
    <row r="81" spans="1:18" s="7" customFormat="1" ht="12.75" hidden="1" customHeight="1" x14ac:dyDescent="0.25">
      <c r="A81" s="31" t="s">
        <v>75</v>
      </c>
      <c r="B81" s="99"/>
      <c r="C81" s="99"/>
      <c r="E81" s="289" t="s">
        <v>362</v>
      </c>
      <c r="F81" s="289"/>
      <c r="G81" s="289"/>
      <c r="H81" s="289"/>
      <c r="I81" s="88"/>
      <c r="J81" s="44"/>
      <c r="K81" s="44"/>
      <c r="L81" s="44"/>
      <c r="M81" s="44"/>
      <c r="N81" s="44">
        <f t="shared" si="5"/>
        <v>0</v>
      </c>
      <c r="O81" s="44"/>
      <c r="P81" s="44"/>
      <c r="Q81" s="44"/>
      <c r="R81" s="44"/>
    </row>
    <row r="82" spans="1:18" s="7" customFormat="1" ht="12.75" hidden="1" customHeight="1" x14ac:dyDescent="0.25">
      <c r="A82" s="31" t="s">
        <v>76</v>
      </c>
      <c r="B82" s="99"/>
      <c r="C82" s="99"/>
      <c r="E82" s="289" t="s">
        <v>604</v>
      </c>
      <c r="F82" s="289"/>
      <c r="G82" s="289"/>
      <c r="H82" s="289"/>
      <c r="I82" s="88"/>
      <c r="J82" s="44"/>
      <c r="K82" s="44"/>
      <c r="L82" s="44"/>
      <c r="M82" s="44"/>
      <c r="N82" s="44">
        <f t="shared" si="5"/>
        <v>0</v>
      </c>
      <c r="O82" s="44"/>
      <c r="P82" s="44"/>
      <c r="Q82" s="44"/>
      <c r="R82" s="44"/>
    </row>
    <row r="83" spans="1:18" s="7" customFormat="1" ht="12.75" hidden="1" customHeight="1" x14ac:dyDescent="0.25">
      <c r="A83" s="31" t="s">
        <v>164</v>
      </c>
      <c r="B83" s="99"/>
      <c r="C83" s="99"/>
      <c r="E83" s="289" t="s">
        <v>605</v>
      </c>
      <c r="F83" s="289"/>
      <c r="G83" s="289"/>
      <c r="H83" s="289"/>
      <c r="I83" s="88"/>
      <c r="J83" s="44"/>
      <c r="K83" s="44"/>
      <c r="L83" s="44"/>
      <c r="M83" s="44"/>
      <c r="N83" s="44">
        <f t="shared" si="5"/>
        <v>0</v>
      </c>
      <c r="O83" s="44"/>
      <c r="P83" s="44"/>
      <c r="Q83" s="44"/>
      <c r="R83" s="44"/>
    </row>
    <row r="84" spans="1:18" s="7" customFormat="1" ht="12.75" hidden="1" customHeight="1" x14ac:dyDescent="0.25">
      <c r="A84" s="31" t="s">
        <v>77</v>
      </c>
      <c r="B84" s="99"/>
      <c r="C84" s="99"/>
      <c r="E84" s="289" t="s">
        <v>606</v>
      </c>
      <c r="F84" s="289"/>
      <c r="G84" s="289"/>
      <c r="H84" s="289"/>
      <c r="I84" s="88"/>
      <c r="J84" s="44"/>
      <c r="K84" s="44"/>
      <c r="L84" s="44"/>
      <c r="M84" s="44"/>
      <c r="N84" s="44">
        <f t="shared" si="5"/>
        <v>0</v>
      </c>
      <c r="O84" s="44"/>
      <c r="P84" s="44"/>
      <c r="Q84" s="44"/>
      <c r="R84" s="44"/>
    </row>
    <row r="85" spans="1:18" s="7" customFormat="1" ht="12.75" hidden="1" customHeight="1" x14ac:dyDescent="0.25">
      <c r="A85" s="31" t="s">
        <v>79</v>
      </c>
      <c r="B85" s="99"/>
      <c r="C85" s="99"/>
      <c r="E85" s="289" t="s">
        <v>607</v>
      </c>
      <c r="F85" s="289"/>
      <c r="G85" s="289"/>
      <c r="H85" s="289"/>
      <c r="I85" s="88"/>
      <c r="J85" s="44"/>
      <c r="K85" s="44"/>
      <c r="L85" s="44"/>
      <c r="M85" s="44"/>
      <c r="N85" s="44">
        <f t="shared" si="5"/>
        <v>0</v>
      </c>
      <c r="O85" s="44"/>
      <c r="P85" s="44"/>
      <c r="Q85" s="44"/>
      <c r="R85" s="44"/>
    </row>
    <row r="86" spans="1:18" s="7" customFormat="1" ht="12.75" hidden="1" customHeight="1" x14ac:dyDescent="0.25">
      <c r="A86" s="31" t="s">
        <v>168</v>
      </c>
      <c r="B86" s="99"/>
      <c r="C86" s="99"/>
      <c r="E86" s="289" t="s">
        <v>608</v>
      </c>
      <c r="F86" s="289"/>
      <c r="G86" s="289"/>
      <c r="H86" s="289"/>
      <c r="I86" s="88"/>
      <c r="J86" s="44"/>
      <c r="K86" s="44"/>
      <c r="L86" s="44"/>
      <c r="M86" s="44"/>
      <c r="N86" s="44">
        <f t="shared" si="5"/>
        <v>0</v>
      </c>
      <c r="O86" s="44"/>
      <c r="P86" s="44"/>
      <c r="Q86" s="44"/>
      <c r="R86" s="44"/>
    </row>
    <row r="87" spans="1:18" s="7" customFormat="1" ht="12.75" hidden="1" customHeight="1" x14ac:dyDescent="0.25">
      <c r="A87" s="31" t="s">
        <v>169</v>
      </c>
      <c r="B87" s="99"/>
      <c r="C87" s="99"/>
      <c r="E87" s="289" t="s">
        <v>609</v>
      </c>
      <c r="F87" s="289"/>
      <c r="G87" s="289"/>
      <c r="H87" s="289"/>
      <c r="I87" s="88"/>
      <c r="J87" s="44"/>
      <c r="K87" s="44"/>
      <c r="L87" s="44"/>
      <c r="M87" s="44"/>
      <c r="N87" s="44">
        <f t="shared" si="5"/>
        <v>0</v>
      </c>
      <c r="O87" s="44"/>
      <c r="P87" s="44"/>
      <c r="Q87" s="44"/>
      <c r="R87" s="44"/>
    </row>
    <row r="88" spans="1:18" s="7" customFormat="1" ht="12.75" hidden="1" customHeight="1" x14ac:dyDescent="0.25">
      <c r="A88" s="31" t="s">
        <v>170</v>
      </c>
      <c r="B88" s="99"/>
      <c r="C88" s="99"/>
      <c r="E88" s="289" t="s">
        <v>610</v>
      </c>
      <c r="F88" s="289"/>
      <c r="G88" s="289"/>
      <c r="H88" s="289"/>
      <c r="I88" s="88"/>
      <c r="J88" s="44"/>
      <c r="K88" s="44"/>
      <c r="L88" s="44"/>
      <c r="M88" s="44"/>
      <c r="N88" s="44">
        <f t="shared" si="5"/>
        <v>0</v>
      </c>
      <c r="O88" s="44"/>
      <c r="P88" s="44"/>
      <c r="Q88" s="44"/>
      <c r="R88" s="44"/>
    </row>
    <row r="89" spans="1:18" s="7" customFormat="1" ht="12.75" hidden="1" customHeight="1" x14ac:dyDescent="0.25">
      <c r="A89" s="31" t="s">
        <v>80</v>
      </c>
      <c r="B89" s="99"/>
      <c r="C89" s="99"/>
      <c r="E89" s="289" t="s">
        <v>424</v>
      </c>
      <c r="F89" s="289"/>
      <c r="G89" s="289"/>
      <c r="H89" s="289"/>
      <c r="I89" s="88"/>
      <c r="J89" s="44"/>
      <c r="K89" s="44"/>
      <c r="L89" s="44"/>
      <c r="M89" s="44"/>
      <c r="N89" s="44">
        <f t="shared" si="5"/>
        <v>0</v>
      </c>
      <c r="O89" s="44"/>
      <c r="P89" s="44"/>
      <c r="Q89" s="44"/>
      <c r="R89" s="44"/>
    </row>
    <row r="90" spans="1:18" s="7" customFormat="1" ht="12.75" hidden="1" customHeight="1" x14ac:dyDescent="0.25">
      <c r="A90" s="31" t="s">
        <v>82</v>
      </c>
      <c r="B90" s="99"/>
      <c r="C90" s="99"/>
      <c r="E90" s="289" t="s">
        <v>425</v>
      </c>
      <c r="F90" s="289"/>
      <c r="G90" s="289"/>
      <c r="H90" s="289"/>
      <c r="I90" s="88"/>
      <c r="J90" s="44"/>
      <c r="K90" s="44"/>
      <c r="L90" s="44"/>
      <c r="M90" s="44"/>
      <c r="N90" s="44">
        <f t="shared" si="5"/>
        <v>0</v>
      </c>
      <c r="O90" s="44"/>
      <c r="P90" s="44"/>
      <c r="Q90" s="44"/>
      <c r="R90" s="44"/>
    </row>
    <row r="91" spans="1:18" s="7" customFormat="1" ht="12.75" hidden="1" customHeight="1" x14ac:dyDescent="0.25">
      <c r="A91" s="31" t="s">
        <v>84</v>
      </c>
      <c r="B91" s="99"/>
      <c r="C91" s="99"/>
      <c r="E91" s="289" t="s">
        <v>426</v>
      </c>
      <c r="F91" s="289"/>
      <c r="G91" s="289"/>
      <c r="H91" s="289"/>
      <c r="I91" s="88"/>
      <c r="J91" s="44"/>
      <c r="K91" s="44"/>
      <c r="L91" s="44"/>
      <c r="M91" s="44"/>
      <c r="N91" s="44">
        <f t="shared" si="5"/>
        <v>0</v>
      </c>
      <c r="O91" s="44"/>
      <c r="P91" s="44"/>
      <c r="Q91" s="44"/>
      <c r="R91" s="44"/>
    </row>
    <row r="92" spans="1:18" s="7" customFormat="1" ht="12.75" hidden="1" customHeight="1" x14ac:dyDescent="0.25">
      <c r="A92" s="31" t="s">
        <v>85</v>
      </c>
      <c r="B92" s="99"/>
      <c r="C92" s="99"/>
      <c r="E92" s="289" t="s">
        <v>611</v>
      </c>
      <c r="F92" s="289"/>
      <c r="G92" s="289"/>
      <c r="H92" s="289"/>
      <c r="I92" s="88"/>
      <c r="J92" s="44"/>
      <c r="K92" s="44"/>
      <c r="L92" s="44"/>
      <c r="M92" s="44"/>
      <c r="N92" s="44">
        <f t="shared" si="5"/>
        <v>0</v>
      </c>
      <c r="O92" s="44"/>
      <c r="P92" s="44"/>
      <c r="Q92" s="44"/>
      <c r="R92" s="44"/>
    </row>
    <row r="93" spans="1:18" s="7" customFormat="1" ht="18" customHeight="1" x14ac:dyDescent="0.25">
      <c r="A93" s="31" t="s">
        <v>171</v>
      </c>
      <c r="B93" s="99"/>
      <c r="C93" s="99"/>
      <c r="E93" s="289" t="s">
        <v>612</v>
      </c>
      <c r="F93" s="289"/>
      <c r="G93" s="289"/>
      <c r="H93" s="289"/>
      <c r="I93" s="88"/>
      <c r="J93" s="44"/>
      <c r="K93" s="44"/>
      <c r="L93" s="44"/>
      <c r="M93" s="44"/>
      <c r="N93" s="44">
        <f t="shared" si="5"/>
        <v>6600000</v>
      </c>
      <c r="O93" s="44"/>
      <c r="P93" s="44">
        <v>6600000</v>
      </c>
      <c r="Q93" s="44"/>
      <c r="R93" s="44">
        <v>6600000</v>
      </c>
    </row>
    <row r="94" spans="1:18" s="7" customFormat="1" ht="18" customHeight="1" x14ac:dyDescent="0.25">
      <c r="A94" s="31" t="s">
        <v>172</v>
      </c>
      <c r="B94" s="99"/>
      <c r="C94" s="99"/>
      <c r="E94" s="289" t="s">
        <v>613</v>
      </c>
      <c r="F94" s="289"/>
      <c r="G94" s="289"/>
      <c r="H94" s="289"/>
      <c r="I94" s="88"/>
      <c r="J94" s="44">
        <v>178177.8</v>
      </c>
      <c r="K94" s="44"/>
      <c r="L94" s="44">
        <v>226023.75</v>
      </c>
      <c r="M94" s="44"/>
      <c r="N94" s="44">
        <f t="shared" si="5"/>
        <v>73976.25</v>
      </c>
      <c r="O94" s="44"/>
      <c r="P94" s="44">
        <v>300000</v>
      </c>
      <c r="Q94" s="44"/>
      <c r="R94" s="44">
        <v>400000</v>
      </c>
    </row>
    <row r="95" spans="1:18" s="7" customFormat="1" ht="18" customHeight="1" x14ac:dyDescent="0.25">
      <c r="A95" s="31" t="s">
        <v>86</v>
      </c>
      <c r="B95" s="99"/>
      <c r="C95" s="99"/>
      <c r="E95" s="289" t="s">
        <v>614</v>
      </c>
      <c r="F95" s="289"/>
      <c r="G95" s="289"/>
      <c r="H95" s="289"/>
      <c r="I95" s="88"/>
      <c r="J95" s="44"/>
      <c r="K95" s="44"/>
      <c r="L95" s="44"/>
      <c r="M95" s="44"/>
      <c r="N95" s="44">
        <f t="shared" si="5"/>
        <v>5500</v>
      </c>
      <c r="O95" s="44"/>
      <c r="P95" s="44">
        <v>5500</v>
      </c>
      <c r="Q95" s="44"/>
      <c r="R95" s="44"/>
    </row>
    <row r="96" spans="1:18" s="7" customFormat="1" ht="18" customHeight="1" x14ac:dyDescent="0.25">
      <c r="A96" s="31" t="s">
        <v>60</v>
      </c>
      <c r="B96" s="99"/>
      <c r="C96" s="99"/>
      <c r="E96" s="289" t="s">
        <v>365</v>
      </c>
      <c r="F96" s="289"/>
      <c r="G96" s="289"/>
      <c r="H96" s="289"/>
      <c r="I96" s="88"/>
      <c r="J96" s="44">
        <v>172972.79999999999</v>
      </c>
      <c r="K96" s="44"/>
      <c r="L96" s="44"/>
      <c r="M96" s="44"/>
      <c r="N96" s="44">
        <f t="shared" si="5"/>
        <v>800000</v>
      </c>
      <c r="O96" s="44"/>
      <c r="P96" s="44">
        <v>800000</v>
      </c>
      <c r="Q96" s="44"/>
      <c r="R96" s="44">
        <v>1000000</v>
      </c>
    </row>
    <row r="97" spans="1:21" s="7" customFormat="1" ht="18" customHeight="1" x14ac:dyDescent="0.25">
      <c r="A97" s="31" t="s">
        <v>246</v>
      </c>
      <c r="B97" s="99"/>
      <c r="C97" s="99"/>
      <c r="E97" s="289" t="s">
        <v>372</v>
      </c>
      <c r="F97" s="289"/>
      <c r="G97" s="289"/>
      <c r="H97" s="289"/>
      <c r="I97" s="88"/>
      <c r="J97" s="44">
        <v>255098.01</v>
      </c>
      <c r="K97" s="44"/>
      <c r="L97" s="44">
        <v>180000</v>
      </c>
      <c r="M97" s="44"/>
      <c r="N97" s="44">
        <f t="shared" si="5"/>
        <v>820000</v>
      </c>
      <c r="O97" s="44"/>
      <c r="P97" s="44">
        <v>1000000</v>
      </c>
      <c r="Q97" s="44"/>
      <c r="R97" s="44">
        <v>1000000</v>
      </c>
    </row>
    <row r="98" spans="1:21" s="7" customFormat="1" ht="19" customHeight="1" x14ac:dyDescent="0.25">
      <c r="A98" s="279" t="s">
        <v>190</v>
      </c>
      <c r="B98" s="279"/>
      <c r="C98" s="279"/>
      <c r="J98" s="138">
        <f>SUM(J47:J97)</f>
        <v>2087217.33</v>
      </c>
      <c r="K98" s="139"/>
      <c r="L98" s="138">
        <f>SUM(L47:L97)</f>
        <v>2049637.31</v>
      </c>
      <c r="M98" s="34"/>
      <c r="N98" s="138">
        <f>SUM(N47:N97)</f>
        <v>9064862.6899999995</v>
      </c>
      <c r="O98" s="34"/>
      <c r="P98" s="138">
        <f>SUM(P47:P97)</f>
        <v>11114500</v>
      </c>
      <c r="Q98" s="34"/>
      <c r="R98" s="138">
        <f>SUM(R47:R97)</f>
        <v>11529000</v>
      </c>
    </row>
    <row r="99" spans="1:21" s="7" customFormat="1" ht="6" customHeight="1" x14ac:dyDescent="0.3">
      <c r="A99" s="19"/>
      <c r="B99" s="19"/>
      <c r="C99" s="19"/>
      <c r="J99" s="139"/>
      <c r="K99" s="139"/>
      <c r="L99" s="34"/>
      <c r="M99" s="34"/>
      <c r="N99" s="34"/>
      <c r="O99" s="34"/>
      <c r="P99" s="34"/>
      <c r="Q99" s="34"/>
      <c r="R99" s="34"/>
    </row>
    <row r="100" spans="1:21" s="7" customFormat="1" ht="15" customHeight="1" x14ac:dyDescent="0.3">
      <c r="A100" s="62" t="s">
        <v>189</v>
      </c>
      <c r="B100" s="19"/>
      <c r="C100" s="19"/>
      <c r="J100" s="139"/>
      <c r="K100" s="139"/>
      <c r="L100" s="34"/>
      <c r="M100" s="34"/>
      <c r="N100" s="34"/>
      <c r="O100" s="34"/>
      <c r="P100" s="34"/>
      <c r="Q100" s="34"/>
      <c r="R100" s="34"/>
    </row>
    <row r="101" spans="1:21" s="7" customFormat="1" ht="15" customHeight="1" x14ac:dyDescent="0.3">
      <c r="A101" s="65" t="s">
        <v>90</v>
      </c>
      <c r="B101" s="19"/>
      <c r="C101" s="19"/>
      <c r="J101" s="139"/>
      <c r="K101" s="139"/>
      <c r="L101" s="34"/>
      <c r="M101" s="34"/>
      <c r="N101" s="34"/>
      <c r="O101" s="34"/>
      <c r="P101" s="34"/>
      <c r="Q101" s="34"/>
      <c r="R101" s="34"/>
    </row>
    <row r="102" spans="1:21" s="7" customFormat="1" ht="18" customHeight="1" x14ac:dyDescent="0.25">
      <c r="A102" s="31" t="s">
        <v>95</v>
      </c>
      <c r="B102" s="135"/>
      <c r="C102" s="135"/>
      <c r="D102" s="135"/>
      <c r="E102" s="290" t="s">
        <v>373</v>
      </c>
      <c r="F102" s="290"/>
      <c r="G102" s="290"/>
      <c r="H102" s="290"/>
      <c r="I102" s="89"/>
      <c r="J102" s="153"/>
      <c r="K102" s="153"/>
      <c r="L102" s="153"/>
      <c r="M102" s="153"/>
      <c r="N102" s="44">
        <f t="shared" ref="N102" si="6">P102-L102</f>
        <v>75000</v>
      </c>
      <c r="O102" s="153"/>
      <c r="P102" s="153">
        <v>75000</v>
      </c>
      <c r="Q102" s="153"/>
      <c r="R102" s="153"/>
    </row>
    <row r="103" spans="1:21" s="7" customFormat="1" ht="18" customHeight="1" x14ac:dyDescent="0.25">
      <c r="A103" s="31" t="s">
        <v>286</v>
      </c>
      <c r="B103" s="135"/>
      <c r="C103" s="135"/>
      <c r="D103" s="135"/>
      <c r="E103" s="290" t="s">
        <v>374</v>
      </c>
      <c r="F103" s="290"/>
      <c r="G103" s="290"/>
      <c r="H103" s="290"/>
      <c r="I103" s="89"/>
      <c r="J103" s="153"/>
      <c r="K103" s="153"/>
      <c r="L103" s="153"/>
      <c r="M103" s="153"/>
      <c r="N103" s="153">
        <f>P103-L103</f>
        <v>85000</v>
      </c>
      <c r="O103" s="153"/>
      <c r="P103" s="153">
        <v>85000</v>
      </c>
      <c r="Q103" s="153"/>
      <c r="R103" s="153"/>
    </row>
    <row r="104" spans="1:21" s="7" customFormat="1" ht="18" customHeight="1" x14ac:dyDescent="0.25">
      <c r="A104" s="31" t="s">
        <v>296</v>
      </c>
      <c r="B104" s="135"/>
      <c r="C104" s="135"/>
      <c r="D104" s="135"/>
      <c r="E104" s="290" t="s">
        <v>379</v>
      </c>
      <c r="F104" s="290"/>
      <c r="G104" s="290"/>
      <c r="H104" s="290"/>
      <c r="I104" s="89"/>
      <c r="J104" s="153"/>
      <c r="K104" s="153"/>
      <c r="L104" s="153"/>
      <c r="M104" s="153"/>
      <c r="N104" s="153">
        <f>P104-L104</f>
        <v>67200</v>
      </c>
      <c r="O104" s="153"/>
      <c r="P104" s="153">
        <v>67200</v>
      </c>
      <c r="Q104" s="153"/>
      <c r="R104" s="153"/>
    </row>
    <row r="105" spans="1:21" s="7" customFormat="1" ht="15" hidden="1" customHeight="1" x14ac:dyDescent="0.25">
      <c r="A105" s="31" t="s">
        <v>106</v>
      </c>
      <c r="B105" s="135"/>
      <c r="C105" s="135"/>
      <c r="D105" s="135"/>
      <c r="E105" s="290" t="s">
        <v>615</v>
      </c>
      <c r="F105" s="290"/>
      <c r="G105" s="290"/>
      <c r="H105" s="290"/>
      <c r="I105" s="88"/>
      <c r="J105" s="153"/>
      <c r="K105" s="153"/>
      <c r="L105" s="153"/>
      <c r="M105" s="153"/>
      <c r="N105" s="153"/>
      <c r="O105" s="153"/>
      <c r="P105" s="153"/>
      <c r="Q105" s="153"/>
      <c r="R105" s="153"/>
    </row>
    <row r="106" spans="1:21" s="7" customFormat="1" ht="18.75" customHeight="1" x14ac:dyDescent="0.3">
      <c r="A106" s="90" t="s">
        <v>107</v>
      </c>
      <c r="B106" s="24"/>
      <c r="C106" s="24"/>
      <c r="D106" s="25"/>
      <c r="E106" s="25"/>
      <c r="F106" s="25"/>
      <c r="G106" s="25"/>
      <c r="H106" s="25"/>
      <c r="I106" s="25"/>
      <c r="J106" s="20">
        <f>SUM(J102:J105)</f>
        <v>0</v>
      </c>
      <c r="K106" s="21"/>
      <c r="L106" s="20">
        <f>SUM(L102:L105)</f>
        <v>0</v>
      </c>
      <c r="M106" s="21"/>
      <c r="N106" s="20">
        <f>SUM(N102:N105)</f>
        <v>227200</v>
      </c>
      <c r="O106" s="21"/>
      <c r="P106" s="20">
        <f>SUM(P102:P105)</f>
        <v>227200</v>
      </c>
      <c r="Q106" s="21"/>
      <c r="R106" s="20">
        <f>SUM(R102:R105)</f>
        <v>0</v>
      </c>
    </row>
    <row r="107" spans="1:21" s="7" customFormat="1" ht="6" customHeight="1" x14ac:dyDescent="0.3">
      <c r="A107" s="19"/>
      <c r="B107" s="19"/>
      <c r="C107" s="19"/>
      <c r="J107" s="139"/>
      <c r="K107" s="139"/>
      <c r="L107" s="34"/>
      <c r="M107" s="34"/>
      <c r="N107" s="34"/>
      <c r="O107" s="34"/>
      <c r="P107" s="34"/>
      <c r="Q107" s="34"/>
      <c r="R107" s="34"/>
    </row>
    <row r="108" spans="1:21" s="7" customFormat="1" ht="15" customHeight="1" x14ac:dyDescent="0.25">
      <c r="A108" s="63" t="s">
        <v>188</v>
      </c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21" s="7" customFormat="1" ht="18" customHeight="1" x14ac:dyDescent="0.25">
      <c r="A109" s="31" t="s">
        <v>108</v>
      </c>
      <c r="E109" s="274" t="s">
        <v>616</v>
      </c>
      <c r="F109" s="274"/>
      <c r="G109" s="274"/>
      <c r="H109" s="274"/>
      <c r="J109" s="34">
        <v>44080</v>
      </c>
      <c r="K109" s="34"/>
      <c r="L109" s="34">
        <v>1409</v>
      </c>
      <c r="M109" s="34"/>
      <c r="N109" s="34">
        <f>P109-L109</f>
        <v>218591</v>
      </c>
      <c r="O109" s="34"/>
      <c r="P109" s="34">
        <v>220000</v>
      </c>
      <c r="Q109" s="34"/>
      <c r="R109" s="34">
        <v>220000</v>
      </c>
      <c r="U109" s="7">
        <v>3393575</v>
      </c>
    </row>
    <row r="110" spans="1:21" s="7" customFormat="1" ht="12" hidden="1" customHeight="1" x14ac:dyDescent="0.25">
      <c r="A110" s="31" t="s">
        <v>179</v>
      </c>
      <c r="E110" s="274" t="s">
        <v>617</v>
      </c>
      <c r="F110" s="274"/>
      <c r="G110" s="274"/>
      <c r="H110" s="274"/>
      <c r="J110" s="34"/>
      <c r="K110" s="34"/>
      <c r="L110" s="34"/>
      <c r="M110" s="34"/>
      <c r="N110" s="34">
        <f>P110-L110</f>
        <v>0</v>
      </c>
      <c r="O110" s="34"/>
      <c r="P110" s="34"/>
      <c r="Q110" s="34"/>
      <c r="R110" s="34"/>
    </row>
    <row r="111" spans="1:21" s="7" customFormat="1" ht="18" customHeight="1" x14ac:dyDescent="0.25">
      <c r="A111" s="31" t="s">
        <v>180</v>
      </c>
      <c r="E111" s="274" t="s">
        <v>618</v>
      </c>
      <c r="F111" s="274"/>
      <c r="G111" s="274"/>
      <c r="H111" s="274"/>
      <c r="J111" s="34">
        <v>0</v>
      </c>
      <c r="K111" s="34"/>
      <c r="L111" s="34">
        <v>0</v>
      </c>
      <c r="M111" s="34"/>
      <c r="N111" s="34">
        <f>P111-L111</f>
        <v>3300000</v>
      </c>
      <c r="O111" s="34"/>
      <c r="P111" s="34">
        <v>3300000</v>
      </c>
      <c r="Q111" s="34"/>
      <c r="R111" s="34">
        <v>3300000</v>
      </c>
      <c r="U111" s="7">
        <f>N139-U109</f>
        <v>31217560.530000001</v>
      </c>
    </row>
    <row r="112" spans="1:21" s="7" customFormat="1" ht="12" hidden="1" customHeight="1" x14ac:dyDescent="0.25">
      <c r="A112" s="75" t="s">
        <v>180</v>
      </c>
      <c r="E112" s="100">
        <v>5</v>
      </c>
      <c r="F112" s="101" t="s">
        <v>28</v>
      </c>
      <c r="G112" s="100" t="s">
        <v>7</v>
      </c>
      <c r="H112" s="102" t="s">
        <v>48</v>
      </c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s="7" customFormat="1" ht="12" hidden="1" customHeight="1" x14ac:dyDescent="0.25">
      <c r="A113" s="75" t="s">
        <v>181</v>
      </c>
      <c r="E113" s="100">
        <v>5</v>
      </c>
      <c r="F113" s="101" t="s">
        <v>28</v>
      </c>
      <c r="G113" s="100" t="s">
        <v>7</v>
      </c>
      <c r="H113" s="100" t="s">
        <v>10</v>
      </c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s="7" customFormat="1" ht="12" hidden="1" customHeight="1" x14ac:dyDescent="0.25">
      <c r="A114" s="75" t="s">
        <v>180</v>
      </c>
      <c r="E114" s="100">
        <v>5</v>
      </c>
      <c r="F114" s="101" t="s">
        <v>28</v>
      </c>
      <c r="G114" s="100" t="s">
        <v>7</v>
      </c>
      <c r="H114" s="102" t="s">
        <v>48</v>
      </c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s="7" customFormat="1" ht="12" hidden="1" customHeight="1" x14ac:dyDescent="0.25">
      <c r="A115" s="75" t="s">
        <v>182</v>
      </c>
      <c r="E115" s="100">
        <v>5</v>
      </c>
      <c r="F115" s="101" t="s">
        <v>28</v>
      </c>
      <c r="G115" s="100" t="s">
        <v>7</v>
      </c>
      <c r="H115" s="100" t="s">
        <v>8</v>
      </c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s="7" customFormat="1" ht="12" hidden="1" customHeight="1" x14ac:dyDescent="0.25">
      <c r="A116" s="75" t="s">
        <v>183</v>
      </c>
      <c r="E116" s="100">
        <v>5</v>
      </c>
      <c r="F116" s="101" t="s">
        <v>28</v>
      </c>
      <c r="G116" s="100" t="s">
        <v>7</v>
      </c>
      <c r="H116" s="100" t="s">
        <v>15</v>
      </c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s="7" customFormat="1" ht="18.75" customHeight="1" x14ac:dyDescent="0.25">
      <c r="A117" s="90" t="s">
        <v>184</v>
      </c>
      <c r="J117" s="138">
        <f>SUM(J109:J116)</f>
        <v>44080</v>
      </c>
      <c r="K117" s="139"/>
      <c r="L117" s="138">
        <f>SUM(L109:L116)</f>
        <v>1409</v>
      </c>
      <c r="M117" s="139"/>
      <c r="N117" s="138">
        <f>SUM(N109:N116)</f>
        <v>3518591</v>
      </c>
      <c r="O117" s="139"/>
      <c r="P117" s="138">
        <f>SUM(P109:P116)</f>
        <v>3520000</v>
      </c>
      <c r="Q117" s="139"/>
      <c r="R117" s="146">
        <f>SUM(R109:R111)</f>
        <v>3520000</v>
      </c>
    </row>
    <row r="118" spans="1:18" s="7" customFormat="1" ht="12.75" hidden="1" customHeight="1" x14ac:dyDescent="0.3">
      <c r="A118" s="11" t="s">
        <v>88</v>
      </c>
      <c r="B118" s="22"/>
      <c r="C118" s="22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s="7" customFormat="1" ht="12.75" hidden="1" customHeight="1" x14ac:dyDescent="0.25">
      <c r="A119" s="64" t="s">
        <v>89</v>
      </c>
      <c r="B119" s="9"/>
      <c r="C119" s="9"/>
      <c r="E119" s="100">
        <v>1</v>
      </c>
      <c r="F119" s="101" t="s">
        <v>12</v>
      </c>
      <c r="G119" s="100" t="s">
        <v>53</v>
      </c>
      <c r="H119" s="102" t="s">
        <v>10</v>
      </c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s="7" customFormat="1" ht="12.75" hidden="1" customHeight="1" x14ac:dyDescent="0.25">
      <c r="A120" s="75" t="s">
        <v>91</v>
      </c>
      <c r="B120" s="99"/>
      <c r="C120" s="99"/>
      <c r="E120" s="100">
        <v>1</v>
      </c>
      <c r="F120" s="101" t="s">
        <v>92</v>
      </c>
      <c r="G120" s="100" t="s">
        <v>7</v>
      </c>
      <c r="H120" s="100" t="s">
        <v>8</v>
      </c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s="7" customFormat="1" ht="12.75" hidden="1" customHeight="1" x14ac:dyDescent="0.25">
      <c r="A121" s="75" t="s">
        <v>93</v>
      </c>
      <c r="B121" s="99"/>
      <c r="C121" s="99"/>
      <c r="E121" s="100">
        <v>1</v>
      </c>
      <c r="F121" s="101" t="s">
        <v>92</v>
      </c>
      <c r="G121" s="100" t="s">
        <v>33</v>
      </c>
      <c r="H121" s="100" t="s">
        <v>8</v>
      </c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s="7" customFormat="1" ht="12.75" hidden="1" customHeight="1" x14ac:dyDescent="0.25">
      <c r="A122" s="75" t="s">
        <v>94</v>
      </c>
      <c r="B122" s="104"/>
      <c r="C122" s="104"/>
      <c r="E122" s="100">
        <v>1</v>
      </c>
      <c r="F122" s="101" t="s">
        <v>92</v>
      </c>
      <c r="G122" s="100" t="s">
        <v>33</v>
      </c>
      <c r="H122" s="100" t="s">
        <v>48</v>
      </c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s="7" customFormat="1" ht="12.75" hidden="1" customHeight="1" x14ac:dyDescent="0.25">
      <c r="A123" s="75" t="s">
        <v>97</v>
      </c>
      <c r="B123" s="104"/>
      <c r="C123" s="104"/>
      <c r="E123" s="100">
        <v>1</v>
      </c>
      <c r="F123" s="101" t="s">
        <v>92</v>
      </c>
      <c r="G123" s="100" t="s">
        <v>53</v>
      </c>
      <c r="H123" s="100" t="s">
        <v>15</v>
      </c>
      <c r="J123" s="34"/>
      <c r="K123" s="34"/>
      <c r="L123" s="34"/>
      <c r="M123" s="34"/>
      <c r="N123" s="34">
        <f t="shared" ref="N123:N135" si="7">P123-L123</f>
        <v>0</v>
      </c>
      <c r="O123" s="34"/>
      <c r="P123" s="34"/>
      <c r="Q123" s="34"/>
      <c r="R123" s="34"/>
    </row>
    <row r="124" spans="1:18" s="7" customFormat="1" ht="12.75" hidden="1" customHeight="1" x14ac:dyDescent="0.25">
      <c r="A124" s="75" t="s">
        <v>98</v>
      </c>
      <c r="B124" s="104"/>
      <c r="C124" s="104"/>
      <c r="D124" s="101"/>
      <c r="E124" s="100">
        <v>1</v>
      </c>
      <c r="F124" s="101" t="s">
        <v>92</v>
      </c>
      <c r="G124" s="100" t="s">
        <v>92</v>
      </c>
      <c r="H124" s="100" t="s">
        <v>10</v>
      </c>
      <c r="J124" s="34"/>
      <c r="K124" s="34"/>
      <c r="L124" s="34"/>
      <c r="M124" s="34"/>
      <c r="N124" s="34">
        <f t="shared" si="7"/>
        <v>0</v>
      </c>
      <c r="O124" s="34"/>
      <c r="P124" s="34"/>
      <c r="Q124" s="34"/>
      <c r="R124" s="34"/>
    </row>
    <row r="125" spans="1:18" s="7" customFormat="1" ht="12.75" hidden="1" customHeight="1" x14ac:dyDescent="0.25">
      <c r="A125" s="75" t="s">
        <v>99</v>
      </c>
      <c r="B125" s="99"/>
      <c r="C125" s="99"/>
      <c r="E125" s="100">
        <v>1</v>
      </c>
      <c r="F125" s="101" t="s">
        <v>92</v>
      </c>
      <c r="G125" s="100" t="s">
        <v>53</v>
      </c>
      <c r="H125" s="100" t="s">
        <v>19</v>
      </c>
      <c r="J125" s="34"/>
      <c r="K125" s="34"/>
      <c r="L125" s="34"/>
      <c r="M125" s="34"/>
      <c r="N125" s="34">
        <f t="shared" si="7"/>
        <v>0</v>
      </c>
      <c r="O125" s="34"/>
      <c r="P125" s="34"/>
      <c r="Q125" s="34"/>
      <c r="R125" s="34"/>
    </row>
    <row r="126" spans="1:18" s="7" customFormat="1" ht="12.75" hidden="1" customHeight="1" x14ac:dyDescent="0.25">
      <c r="A126" s="75" t="s">
        <v>174</v>
      </c>
      <c r="B126" s="99"/>
      <c r="C126" s="99"/>
      <c r="E126" s="100">
        <v>1</v>
      </c>
      <c r="F126" s="101" t="s">
        <v>92</v>
      </c>
      <c r="G126" s="100" t="s">
        <v>53</v>
      </c>
      <c r="H126" s="100" t="s">
        <v>81</v>
      </c>
      <c r="J126" s="34"/>
      <c r="K126" s="34"/>
      <c r="L126" s="34"/>
      <c r="M126" s="34"/>
      <c r="N126" s="34">
        <f t="shared" si="7"/>
        <v>0</v>
      </c>
      <c r="O126" s="34"/>
      <c r="P126" s="34"/>
      <c r="Q126" s="34"/>
      <c r="R126" s="34"/>
    </row>
    <row r="127" spans="1:18" s="7" customFormat="1" ht="12.75" hidden="1" customHeight="1" x14ac:dyDescent="0.25">
      <c r="A127" s="75" t="s">
        <v>175</v>
      </c>
      <c r="B127" s="99"/>
      <c r="C127" s="99"/>
      <c r="E127" s="100">
        <v>1</v>
      </c>
      <c r="F127" s="101" t="s">
        <v>92</v>
      </c>
      <c r="G127" s="100" t="s">
        <v>53</v>
      </c>
      <c r="H127" s="100" t="s">
        <v>44</v>
      </c>
      <c r="J127" s="34"/>
      <c r="K127" s="34"/>
      <c r="L127" s="34"/>
      <c r="M127" s="34"/>
      <c r="N127" s="34">
        <f t="shared" si="7"/>
        <v>0</v>
      </c>
      <c r="O127" s="34"/>
      <c r="P127" s="34"/>
      <c r="Q127" s="34"/>
      <c r="R127" s="34"/>
    </row>
    <row r="128" spans="1:18" s="7" customFormat="1" ht="12.75" hidden="1" customHeight="1" x14ac:dyDescent="0.25">
      <c r="A128" s="75" t="s">
        <v>176</v>
      </c>
      <c r="B128" s="99"/>
      <c r="C128" s="99"/>
      <c r="E128" s="100">
        <v>1</v>
      </c>
      <c r="F128" s="101" t="s">
        <v>92</v>
      </c>
      <c r="G128" s="100" t="s">
        <v>53</v>
      </c>
      <c r="H128" s="100" t="s">
        <v>145</v>
      </c>
      <c r="J128" s="34"/>
      <c r="K128" s="34"/>
      <c r="L128" s="34"/>
      <c r="M128" s="34"/>
      <c r="N128" s="34">
        <f t="shared" si="7"/>
        <v>0</v>
      </c>
      <c r="O128" s="34"/>
      <c r="P128" s="34"/>
      <c r="Q128" s="34"/>
      <c r="R128" s="34"/>
    </row>
    <row r="129" spans="1:21" s="7" customFormat="1" ht="12.75" hidden="1" customHeight="1" x14ac:dyDescent="0.25">
      <c r="A129" s="75" t="s">
        <v>100</v>
      </c>
      <c r="B129" s="99"/>
      <c r="C129" s="99"/>
      <c r="E129" s="100">
        <v>1</v>
      </c>
      <c r="F129" s="101" t="s">
        <v>92</v>
      </c>
      <c r="G129" s="100" t="s">
        <v>53</v>
      </c>
      <c r="H129" s="100" t="s">
        <v>101</v>
      </c>
      <c r="J129" s="34"/>
      <c r="K129" s="34"/>
      <c r="L129" s="34"/>
      <c r="M129" s="34"/>
      <c r="N129" s="34">
        <f t="shared" si="7"/>
        <v>0</v>
      </c>
      <c r="O129" s="34"/>
      <c r="P129" s="34"/>
      <c r="Q129" s="34"/>
      <c r="R129" s="34"/>
    </row>
    <row r="130" spans="1:21" s="7" customFormat="1" ht="12.75" hidden="1" customHeight="1" x14ac:dyDescent="0.25">
      <c r="A130" s="75" t="s">
        <v>102</v>
      </c>
      <c r="B130" s="99"/>
      <c r="C130" s="99"/>
      <c r="E130" s="100">
        <v>1</v>
      </c>
      <c r="F130" s="101" t="s">
        <v>92</v>
      </c>
      <c r="G130" s="100" t="s">
        <v>53</v>
      </c>
      <c r="H130" s="100" t="s">
        <v>24</v>
      </c>
      <c r="J130" s="34"/>
      <c r="K130" s="34"/>
      <c r="L130" s="34"/>
      <c r="M130" s="34"/>
      <c r="N130" s="34">
        <f t="shared" si="7"/>
        <v>0</v>
      </c>
      <c r="O130" s="34"/>
      <c r="P130" s="34"/>
      <c r="Q130" s="34"/>
      <c r="R130" s="34"/>
    </row>
    <row r="131" spans="1:21" s="7" customFormat="1" ht="12.75" hidden="1" customHeight="1" x14ac:dyDescent="0.25">
      <c r="A131" s="75" t="s">
        <v>103</v>
      </c>
      <c r="B131" s="99"/>
      <c r="C131" s="99"/>
      <c r="E131" s="100">
        <v>1</v>
      </c>
      <c r="F131" s="101" t="s">
        <v>92</v>
      </c>
      <c r="G131" s="100" t="s">
        <v>53</v>
      </c>
      <c r="H131" s="100" t="s">
        <v>27</v>
      </c>
      <c r="J131" s="34"/>
      <c r="K131" s="34"/>
      <c r="L131" s="34"/>
      <c r="M131" s="34"/>
      <c r="N131" s="34">
        <f t="shared" si="7"/>
        <v>0</v>
      </c>
      <c r="O131" s="34"/>
      <c r="P131" s="34"/>
      <c r="Q131" s="34"/>
      <c r="R131" s="34"/>
    </row>
    <row r="132" spans="1:21" s="7" customFormat="1" ht="12.75" hidden="1" customHeight="1" x14ac:dyDescent="0.25">
      <c r="A132" s="75" t="s">
        <v>104</v>
      </c>
      <c r="B132" s="99"/>
      <c r="C132" s="99"/>
      <c r="D132" s="101"/>
      <c r="E132" s="100">
        <v>1</v>
      </c>
      <c r="F132" s="101" t="s">
        <v>92</v>
      </c>
      <c r="G132" s="100" t="s">
        <v>53</v>
      </c>
      <c r="H132" s="102" t="s">
        <v>48</v>
      </c>
      <c r="J132" s="34"/>
      <c r="K132" s="34"/>
      <c r="L132" s="34"/>
      <c r="M132" s="34"/>
      <c r="N132" s="34">
        <f t="shared" si="7"/>
        <v>0</v>
      </c>
      <c r="O132" s="34"/>
      <c r="P132" s="34"/>
      <c r="Q132" s="34"/>
      <c r="R132" s="34"/>
    </row>
    <row r="133" spans="1:21" s="7" customFormat="1" ht="12.75" hidden="1" customHeight="1" x14ac:dyDescent="0.25">
      <c r="A133" s="75" t="s">
        <v>105</v>
      </c>
      <c r="B133" s="99"/>
      <c r="C133" s="99"/>
      <c r="D133" s="101"/>
      <c r="E133" s="100">
        <v>1</v>
      </c>
      <c r="F133" s="101" t="s">
        <v>92</v>
      </c>
      <c r="G133" s="100" t="s">
        <v>66</v>
      </c>
      <c r="H133" s="100" t="s">
        <v>8</v>
      </c>
      <c r="J133" s="34"/>
      <c r="K133" s="34"/>
      <c r="L133" s="34"/>
      <c r="M133" s="34"/>
      <c r="N133" s="34">
        <f t="shared" si="7"/>
        <v>0</v>
      </c>
      <c r="O133" s="34"/>
      <c r="P133" s="34"/>
      <c r="Q133" s="34"/>
      <c r="R133" s="34"/>
    </row>
    <row r="134" spans="1:21" s="7" customFormat="1" ht="12.75" hidden="1" customHeight="1" x14ac:dyDescent="0.25">
      <c r="A134" s="75" t="s">
        <v>96</v>
      </c>
      <c r="B134" s="99"/>
      <c r="C134" s="99"/>
      <c r="E134" s="100">
        <v>1</v>
      </c>
      <c r="F134" s="101" t="s">
        <v>92</v>
      </c>
      <c r="G134" s="100" t="s">
        <v>92</v>
      </c>
      <c r="H134" s="100" t="s">
        <v>8</v>
      </c>
      <c r="J134" s="34"/>
      <c r="K134" s="34"/>
      <c r="L134" s="34"/>
      <c r="M134" s="34"/>
      <c r="N134" s="34">
        <f t="shared" ref="N134" si="8">P134-L134</f>
        <v>0</v>
      </c>
      <c r="O134" s="34"/>
      <c r="P134" s="34"/>
      <c r="Q134" s="34"/>
      <c r="R134" s="34"/>
    </row>
    <row r="135" spans="1:21" s="7" customFormat="1" ht="12.75" hidden="1" customHeight="1" x14ac:dyDescent="0.25">
      <c r="A135" s="75" t="s">
        <v>106</v>
      </c>
      <c r="B135" s="99"/>
      <c r="C135" s="99"/>
      <c r="D135" s="101"/>
      <c r="E135" s="100">
        <v>1</v>
      </c>
      <c r="F135" s="101" t="s">
        <v>92</v>
      </c>
      <c r="G135" s="100" t="s">
        <v>58</v>
      </c>
      <c r="H135" s="102" t="s">
        <v>48</v>
      </c>
      <c r="J135" s="34"/>
      <c r="K135" s="34"/>
      <c r="L135" s="34"/>
      <c r="M135" s="34"/>
      <c r="N135" s="34">
        <f t="shared" si="7"/>
        <v>0</v>
      </c>
      <c r="O135" s="34"/>
      <c r="P135" s="34"/>
      <c r="Q135" s="34"/>
      <c r="R135" s="34"/>
    </row>
    <row r="136" spans="1:21" s="7" customFormat="1" ht="12.75" hidden="1" customHeight="1" x14ac:dyDescent="0.25">
      <c r="A136" s="75" t="s">
        <v>177</v>
      </c>
      <c r="B136" s="99"/>
      <c r="C136" s="99"/>
      <c r="D136" s="101"/>
      <c r="E136" s="100">
        <v>1</v>
      </c>
      <c r="F136" s="101" t="s">
        <v>92</v>
      </c>
      <c r="G136" s="100" t="s">
        <v>28</v>
      </c>
      <c r="H136" s="100" t="s">
        <v>8</v>
      </c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1:21" s="7" customFormat="1" ht="12.75" hidden="1" customHeight="1" x14ac:dyDescent="0.25">
      <c r="A137" s="75" t="s">
        <v>178</v>
      </c>
      <c r="B137" s="99"/>
      <c r="C137" s="99"/>
      <c r="D137" s="101"/>
      <c r="E137" s="100">
        <v>1</v>
      </c>
      <c r="F137" s="101" t="s">
        <v>92</v>
      </c>
      <c r="G137" s="100" t="s">
        <v>28</v>
      </c>
      <c r="H137" s="100" t="s">
        <v>44</v>
      </c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1:21" s="7" customFormat="1" ht="6" customHeight="1" x14ac:dyDescent="0.25"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21" s="7" customFormat="1" ht="16.5" customHeight="1" thickBot="1" x14ac:dyDescent="0.3">
      <c r="A139" s="26" t="s">
        <v>109</v>
      </c>
      <c r="B139" s="26"/>
      <c r="C139" s="26"/>
      <c r="J139" s="27">
        <f>J44+J98+J117+J106</f>
        <v>31391632.329999998</v>
      </c>
      <c r="K139" s="21"/>
      <c r="L139" s="27">
        <f>L44+L98+L117+L106</f>
        <v>15909412.619999999</v>
      </c>
      <c r="M139" s="34"/>
      <c r="N139" s="27">
        <f>N44+N98+N117+N106</f>
        <v>34611135.530000001</v>
      </c>
      <c r="O139" s="34"/>
      <c r="P139" s="27">
        <f>P44+P98+P117+P106</f>
        <v>50520548.149999999</v>
      </c>
      <c r="Q139" s="34"/>
      <c r="R139" s="27">
        <f>R44+R98+R117+R106</f>
        <v>51004533.529999994</v>
      </c>
      <c r="U139" s="7">
        <f>N139-3393575</f>
        <v>31217560.530000001</v>
      </c>
    </row>
    <row r="140" spans="1:21" s="7" customFormat="1" ht="13" thickTop="1" x14ac:dyDescent="0.25">
      <c r="A140" s="29"/>
      <c r="B140" s="29"/>
      <c r="C140" s="29"/>
      <c r="D140" s="32"/>
      <c r="E140" s="29"/>
      <c r="F140" s="29"/>
      <c r="H140" s="33"/>
      <c r="I140" s="33"/>
      <c r="J140" s="33"/>
      <c r="K140" s="33"/>
      <c r="L140" s="33"/>
      <c r="M140" s="33"/>
    </row>
    <row r="141" spans="1:21" x14ac:dyDescent="0.25">
      <c r="A141" s="289" t="s">
        <v>132</v>
      </c>
      <c r="B141" s="289"/>
      <c r="C141" s="289"/>
      <c r="D141" s="31"/>
      <c r="E141" s="30"/>
      <c r="G141" s="29"/>
      <c r="I141" s="29"/>
      <c r="J141" s="289" t="s">
        <v>133</v>
      </c>
      <c r="K141" s="289"/>
      <c r="L141" s="289"/>
      <c r="M141" s="42"/>
      <c r="N141" s="44"/>
      <c r="O141" s="44"/>
      <c r="P141" s="276" t="s">
        <v>134</v>
      </c>
      <c r="Q141" s="276"/>
      <c r="R141" s="276"/>
    </row>
    <row r="142" spans="1:21" x14ac:dyDescent="0.25">
      <c r="A142" s="45"/>
      <c r="D142" s="31"/>
      <c r="E142" s="46"/>
      <c r="G142" s="29"/>
      <c r="I142" s="29"/>
      <c r="J142" s="144"/>
      <c r="M142" s="28"/>
      <c r="N142" s="34"/>
      <c r="O142" s="34"/>
      <c r="P142" s="46"/>
    </row>
    <row r="143" spans="1:21" x14ac:dyDescent="0.25">
      <c r="A143" s="45"/>
      <c r="D143" s="31"/>
      <c r="E143" s="46"/>
      <c r="G143" s="29"/>
      <c r="I143" s="29"/>
      <c r="J143" s="144"/>
      <c r="M143" s="83"/>
      <c r="N143" s="34"/>
      <c r="O143" s="34"/>
      <c r="P143" s="46"/>
    </row>
    <row r="144" spans="1:21" x14ac:dyDescent="0.25">
      <c r="A144" s="47"/>
      <c r="D144" s="29"/>
      <c r="E144" s="48"/>
      <c r="G144" s="29"/>
      <c r="I144" s="29"/>
      <c r="J144" s="29"/>
      <c r="M144" s="29"/>
      <c r="P144" s="48"/>
    </row>
    <row r="145" spans="1:18" ht="13" x14ac:dyDescent="0.3">
      <c r="A145" s="292" t="s">
        <v>205</v>
      </c>
      <c r="B145" s="292"/>
      <c r="C145" s="292"/>
      <c r="D145" s="50"/>
      <c r="E145" s="51"/>
      <c r="G145" s="29"/>
      <c r="I145" s="29"/>
      <c r="J145" s="292" t="s">
        <v>274</v>
      </c>
      <c r="K145" s="292"/>
      <c r="L145" s="292"/>
      <c r="M145" s="52"/>
      <c r="N145" s="54"/>
      <c r="O145" s="54"/>
      <c r="P145" s="277" t="s">
        <v>136</v>
      </c>
      <c r="Q145" s="277"/>
      <c r="R145" s="277"/>
    </row>
    <row r="146" spans="1:18" x14ac:dyDescent="0.25">
      <c r="A146" s="289" t="s">
        <v>264</v>
      </c>
      <c r="B146" s="289"/>
      <c r="C146" s="289"/>
      <c r="D146" s="29"/>
      <c r="E146" s="30"/>
      <c r="G146" s="29"/>
      <c r="I146" s="29"/>
      <c r="J146" s="289" t="s">
        <v>255</v>
      </c>
      <c r="K146" s="289"/>
      <c r="L146" s="289"/>
      <c r="M146" s="31"/>
      <c r="N146" s="33"/>
      <c r="O146" s="33"/>
      <c r="P146" s="278" t="s">
        <v>138</v>
      </c>
      <c r="Q146" s="278"/>
      <c r="R146" s="278"/>
    </row>
  </sheetData>
  <customSheetViews>
    <customSheetView guid="{DE3A1FFE-44A0-41BD-98AB-2A2226968564}" showPageBreaks="1" printArea="1" view="pageBreakPreview">
      <pane xSplit="1" ySplit="14" topLeftCell="B138" activePane="bottomRight" state="frozen"/>
      <selection pane="bottomRight" activeCell="I154" sqref="I154"/>
      <pageMargins left="0.75" right="0.5" top="0.8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D135" activePane="bottomRight" state="frozen"/>
      <selection pane="bottomRight" activeCell="R21" sqref="R21"/>
      <pageMargins left="0.75" right="0.5" top="0.8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37" activePane="bottomRight" state="frozen"/>
      <selection pane="bottomRight" activeCell="R134" sqref="R134"/>
      <pageMargins left="0.75" right="0.5" top="0.8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5" activePane="bottomRight" state="frozen"/>
      <selection pane="bottomRight" activeCell="J20" sqref="J20"/>
      <pageMargins left="0.75" right="0.5" top="0.8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pane xSplit="1" ySplit="14" topLeftCell="D97" activePane="bottomRight" state="frozen"/>
      <selection pane="bottomRight" activeCell="R137" sqref="R137"/>
      <pageMargins left="0.75" right="0.5" top="0.8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75">
    <mergeCell ref="A15:C15"/>
    <mergeCell ref="E15:H15"/>
    <mergeCell ref="A98:C98"/>
    <mergeCell ref="A3:S3"/>
    <mergeCell ref="A4:S4"/>
    <mergeCell ref="L11:P11"/>
    <mergeCell ref="A13:C13"/>
    <mergeCell ref="E13:H13"/>
    <mergeCell ref="P12:P14"/>
    <mergeCell ref="E18:H18"/>
    <mergeCell ref="E19:H19"/>
    <mergeCell ref="E20:H20"/>
    <mergeCell ref="E21:H21"/>
    <mergeCell ref="E22:H22"/>
    <mergeCell ref="E23:H23"/>
    <mergeCell ref="E24:H24"/>
    <mergeCell ref="P141:R141"/>
    <mergeCell ref="P145:R145"/>
    <mergeCell ref="P146:R146"/>
    <mergeCell ref="A141:C141"/>
    <mergeCell ref="A145:C145"/>
    <mergeCell ref="A146:C146"/>
    <mergeCell ref="J141:L141"/>
    <mergeCell ref="J145:L145"/>
    <mergeCell ref="J146:L146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7:H47"/>
    <mergeCell ref="E51:H51"/>
    <mergeCell ref="E52:H52"/>
    <mergeCell ref="E80:H80"/>
    <mergeCell ref="E81:H81"/>
    <mergeCell ref="E48:H48"/>
    <mergeCell ref="E50:H50"/>
    <mergeCell ref="E49:H49"/>
    <mergeCell ref="E82:H82"/>
    <mergeCell ref="E83:H83"/>
    <mergeCell ref="E84:H84"/>
    <mergeCell ref="E85:H85"/>
    <mergeCell ref="E86:H86"/>
    <mergeCell ref="E87:H87"/>
    <mergeCell ref="E88:H88"/>
    <mergeCell ref="E89:H89"/>
    <mergeCell ref="E90:H90"/>
    <mergeCell ref="E91:H91"/>
    <mergeCell ref="E92:H92"/>
    <mergeCell ref="E93:H93"/>
    <mergeCell ref="E94:H94"/>
    <mergeCell ref="E95:H95"/>
    <mergeCell ref="E96:H96"/>
    <mergeCell ref="E109:H109"/>
    <mergeCell ref="E110:H110"/>
    <mergeCell ref="E111:H111"/>
    <mergeCell ref="E97:H97"/>
    <mergeCell ref="E102:H102"/>
    <mergeCell ref="E103:H103"/>
    <mergeCell ref="E104:H104"/>
    <mergeCell ref="E105:H105"/>
  </mergeCells>
  <phoneticPr fontId="15" type="noConversion"/>
  <printOptions horizontalCentered="1"/>
  <pageMargins left="0.75" right="0.5" top="0.8" bottom="1" header="0.75" footer="0.5"/>
  <pageSetup paperSize="5" scale="90" orientation="landscape" horizontalDpi="4294967292" verticalDpi="300" r:id="rId6"/>
  <headerFooter alignWithMargins="0">
    <oddHeader xml:space="preserve">&amp;R&amp;"Arial,Bold"&amp;10      </oddHeader>
    <oddFooter>&amp;C&amp;"Arial Narrow,Regular"&amp;9Page &amp;P of &amp;N</oddFooter>
  </headerFooter>
  <rowBreaks count="2" manualBreakCount="2">
    <brk id="45" max="18" man="1"/>
    <brk id="107" max="1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61"/>
  <sheetViews>
    <sheetView view="pageBreakPreview" zoomScaleSheetLayoutView="100" workbookViewId="0">
      <pane xSplit="1" ySplit="16" topLeftCell="B34" activePane="bottomRight" state="frozen"/>
      <selection pane="topRight" activeCell="B1" sqref="B1"/>
      <selection pane="bottomLeft" activeCell="A15" sqref="A15"/>
      <selection pane="bottomRight" activeCell="R42" sqref="R42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9" width="8.84375" style="1"/>
    <col min="20" max="20" width="8.53515625" style="1" customWidth="1"/>
    <col min="21" max="21" width="11.4609375" style="1" customWidth="1"/>
    <col min="22" max="22" width="11" style="1" customWidth="1"/>
    <col min="23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208</v>
      </c>
      <c r="H6" s="3"/>
      <c r="I6" s="3"/>
      <c r="R6" s="70">
        <v>1101</v>
      </c>
    </row>
    <row r="7" spans="1:19" ht="15" customHeight="1" x14ac:dyDescent="0.3">
      <c r="A7" s="5" t="s">
        <v>118</v>
      </c>
      <c r="B7" s="2" t="s">
        <v>112</v>
      </c>
      <c r="C7" s="5" t="s">
        <v>114</v>
      </c>
    </row>
    <row r="8" spans="1:19" ht="15" customHeight="1" x14ac:dyDescent="0.3">
      <c r="A8" s="5" t="s">
        <v>119</v>
      </c>
      <c r="B8" s="2" t="s">
        <v>112</v>
      </c>
      <c r="C8" s="5" t="s">
        <v>303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60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7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39"/>
      <c r="L13" s="39" t="s">
        <v>319</v>
      </c>
      <c r="M13" s="39"/>
      <c r="N13" s="39" t="s">
        <v>319</v>
      </c>
      <c r="O13" s="39"/>
      <c r="P13" s="287"/>
      <c r="Q13" s="40"/>
      <c r="R13" s="39">
        <v>2022</v>
      </c>
    </row>
    <row r="14" spans="1:19" ht="15" customHeight="1" x14ac:dyDescent="0.25">
      <c r="A14" s="74"/>
      <c r="B14" s="74"/>
      <c r="C14" s="74"/>
      <c r="D14" s="9"/>
      <c r="E14" s="74"/>
      <c r="F14" s="74"/>
      <c r="G14" s="74"/>
      <c r="H14" s="74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87"/>
      <c r="Q14" s="40"/>
      <c r="R14" s="181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18" s="7" customFormat="1" ht="18" customHeight="1" x14ac:dyDescent="0.3">
      <c r="A17" s="62" t="s">
        <v>186</v>
      </c>
      <c r="B17" s="12"/>
      <c r="C17" s="12"/>
      <c r="J17" s="13"/>
      <c r="K17" s="13"/>
    </row>
    <row r="18" spans="1:18" s="7" customFormat="1" ht="15" customHeight="1" x14ac:dyDescent="0.25">
      <c r="A18" s="31" t="s">
        <v>6</v>
      </c>
      <c r="B18" s="99"/>
      <c r="C18" s="99"/>
      <c r="D18" s="100"/>
      <c r="E18" s="289" t="s">
        <v>324</v>
      </c>
      <c r="F18" s="289"/>
      <c r="G18" s="289"/>
      <c r="H18" s="289"/>
      <c r="I18" s="100"/>
      <c r="J18" s="13">
        <v>12523706.470000001</v>
      </c>
      <c r="K18" s="13"/>
      <c r="L18" s="34">
        <v>5950486.8200000003</v>
      </c>
      <c r="M18" s="34"/>
      <c r="N18" s="34">
        <f t="shared" ref="N18:N22" si="0">P18-L18</f>
        <v>13448731.41</v>
      </c>
      <c r="O18" s="34"/>
      <c r="P18" s="34">
        <v>19399218.23</v>
      </c>
      <c r="Q18" s="34"/>
      <c r="R18" s="34">
        <v>19947703.780000001</v>
      </c>
    </row>
    <row r="19" spans="1:18" s="7" customFormat="1" ht="12.75" hidden="1" customHeight="1" x14ac:dyDescent="0.25">
      <c r="A19" s="31" t="s">
        <v>9</v>
      </c>
      <c r="B19" s="118"/>
      <c r="C19" s="118"/>
      <c r="E19" s="289" t="s">
        <v>501</v>
      </c>
      <c r="F19" s="289"/>
      <c r="G19" s="289"/>
      <c r="H19" s="289"/>
      <c r="J19" s="35"/>
      <c r="K19" s="35"/>
      <c r="L19" s="34"/>
      <c r="M19" s="34"/>
      <c r="N19" s="34">
        <f t="shared" si="0"/>
        <v>0</v>
      </c>
      <c r="O19" s="34"/>
      <c r="P19" s="34"/>
      <c r="Q19" s="34"/>
      <c r="R19" s="34"/>
    </row>
    <row r="20" spans="1:18" s="7" customFormat="1" ht="15" customHeight="1" x14ac:dyDescent="0.25">
      <c r="A20" s="31" t="s">
        <v>11</v>
      </c>
      <c r="B20" s="99"/>
      <c r="C20" s="99"/>
      <c r="D20" s="100"/>
      <c r="E20" s="289" t="s">
        <v>325</v>
      </c>
      <c r="F20" s="289"/>
      <c r="G20" s="289"/>
      <c r="H20" s="289"/>
      <c r="J20" s="13">
        <v>862054.76</v>
      </c>
      <c r="K20" s="13"/>
      <c r="L20" s="34">
        <v>399794.74</v>
      </c>
      <c r="M20" s="34"/>
      <c r="N20" s="34">
        <f t="shared" si="0"/>
        <v>800205.26</v>
      </c>
      <c r="O20" s="34"/>
      <c r="P20" s="34">
        <v>1200000</v>
      </c>
      <c r="Q20" s="34"/>
      <c r="R20" s="34">
        <v>1200000</v>
      </c>
    </row>
    <row r="21" spans="1:18" s="7" customFormat="1" ht="15" customHeight="1" x14ac:dyDescent="0.25">
      <c r="A21" s="31" t="s">
        <v>13</v>
      </c>
      <c r="B21" s="99"/>
      <c r="C21" s="99"/>
      <c r="D21" s="100"/>
      <c r="E21" s="289" t="s">
        <v>326</v>
      </c>
      <c r="F21" s="289"/>
      <c r="G21" s="289"/>
      <c r="H21" s="289"/>
      <c r="J21" s="13">
        <v>86250</v>
      </c>
      <c r="K21" s="13"/>
      <c r="L21" s="34">
        <v>45000</v>
      </c>
      <c r="M21" s="34"/>
      <c r="N21" s="34">
        <f t="shared" si="0"/>
        <v>147000</v>
      </c>
      <c r="O21" s="34"/>
      <c r="P21" s="34">
        <v>192000</v>
      </c>
      <c r="Q21" s="34"/>
      <c r="R21" s="34">
        <v>192000</v>
      </c>
    </row>
    <row r="22" spans="1:18" s="7" customFormat="1" ht="15" customHeight="1" x14ac:dyDescent="0.25">
      <c r="A22" s="31" t="s">
        <v>14</v>
      </c>
      <c r="B22" s="99"/>
      <c r="C22" s="99"/>
      <c r="D22" s="100"/>
      <c r="E22" s="289" t="s">
        <v>327</v>
      </c>
      <c r="F22" s="289"/>
      <c r="G22" s="289"/>
      <c r="H22" s="289"/>
      <c r="J22" s="13">
        <v>86250</v>
      </c>
      <c r="K22" s="13"/>
      <c r="L22" s="34">
        <v>45000</v>
      </c>
      <c r="M22" s="34"/>
      <c r="N22" s="34">
        <f t="shared" si="0"/>
        <v>147000</v>
      </c>
      <c r="O22" s="34"/>
      <c r="P22" s="34">
        <v>192000</v>
      </c>
      <c r="Q22" s="34"/>
      <c r="R22" s="34">
        <v>192000</v>
      </c>
    </row>
    <row r="23" spans="1:18" s="7" customFormat="1" ht="15" customHeight="1" x14ac:dyDescent="0.25">
      <c r="A23" s="31" t="s">
        <v>16</v>
      </c>
      <c r="B23" s="99"/>
      <c r="C23" s="99"/>
      <c r="D23" s="100"/>
      <c r="E23" s="289" t="s">
        <v>328</v>
      </c>
      <c r="F23" s="289"/>
      <c r="G23" s="289"/>
      <c r="H23" s="289"/>
      <c r="J23" s="13">
        <v>204000</v>
      </c>
      <c r="K23" s="13"/>
      <c r="L23" s="34">
        <v>198000</v>
      </c>
      <c r="M23" s="34"/>
      <c r="N23" s="34">
        <f>P23-L23</f>
        <v>102000</v>
      </c>
      <c r="O23" s="34"/>
      <c r="P23" s="34">
        <v>300000</v>
      </c>
      <c r="Q23" s="34"/>
      <c r="R23" s="34">
        <v>300000</v>
      </c>
    </row>
    <row r="24" spans="1:18" s="7" customFormat="1" ht="12.75" hidden="1" customHeight="1" x14ac:dyDescent="0.25">
      <c r="A24" s="31" t="s">
        <v>140</v>
      </c>
      <c r="B24" s="99"/>
      <c r="C24" s="99"/>
      <c r="D24" s="100"/>
      <c r="E24" s="289" t="s">
        <v>502</v>
      </c>
      <c r="F24" s="289"/>
      <c r="G24" s="289"/>
      <c r="H24" s="289"/>
      <c r="J24" s="13"/>
      <c r="K24" s="13"/>
      <c r="L24" s="34"/>
      <c r="M24" s="34"/>
      <c r="N24" s="34"/>
      <c r="O24" s="34"/>
      <c r="P24" s="34"/>
      <c r="Q24" s="34"/>
      <c r="R24" s="34"/>
    </row>
    <row r="25" spans="1:18" s="7" customFormat="1" ht="12.75" hidden="1" customHeight="1" x14ac:dyDescent="0.25">
      <c r="A25" s="31" t="s">
        <v>142</v>
      </c>
      <c r="B25" s="99"/>
      <c r="C25" s="99"/>
      <c r="E25" s="289" t="s">
        <v>503</v>
      </c>
      <c r="F25" s="289"/>
      <c r="G25" s="289"/>
      <c r="H25" s="289"/>
      <c r="J25" s="13"/>
      <c r="K25" s="13"/>
      <c r="L25" s="34"/>
      <c r="M25" s="34"/>
      <c r="N25" s="34"/>
      <c r="O25" s="34"/>
      <c r="P25" s="34"/>
      <c r="Q25" s="34"/>
      <c r="R25" s="34"/>
    </row>
    <row r="26" spans="1:18" s="7" customFormat="1" ht="12.75" hidden="1" customHeight="1" x14ac:dyDescent="0.25">
      <c r="A26" s="31" t="s">
        <v>143</v>
      </c>
      <c r="B26" s="99"/>
      <c r="C26" s="99"/>
      <c r="D26" s="100"/>
      <c r="E26" s="289" t="s">
        <v>504</v>
      </c>
      <c r="F26" s="289"/>
      <c r="G26" s="289"/>
      <c r="H26" s="289"/>
      <c r="J26" s="13"/>
      <c r="K26" s="13"/>
      <c r="L26" s="34"/>
      <c r="M26" s="34"/>
      <c r="N26" s="34">
        <f t="shared" ref="N26:N38" si="1">P26-L26</f>
        <v>0</v>
      </c>
      <c r="O26" s="34"/>
      <c r="P26" s="34"/>
      <c r="Q26" s="34"/>
      <c r="R26" s="34"/>
    </row>
    <row r="27" spans="1:18" s="7" customFormat="1" ht="12.75" hidden="1" customHeight="1" x14ac:dyDescent="0.25">
      <c r="A27" s="31" t="s">
        <v>18</v>
      </c>
      <c r="B27" s="99"/>
      <c r="C27" s="99"/>
      <c r="D27" s="100"/>
      <c r="E27" s="289" t="s">
        <v>505</v>
      </c>
      <c r="F27" s="289"/>
      <c r="G27" s="289"/>
      <c r="H27" s="289"/>
      <c r="J27" s="13"/>
      <c r="K27" s="13"/>
      <c r="L27" s="34"/>
      <c r="M27" s="34"/>
      <c r="N27" s="34">
        <f t="shared" si="1"/>
        <v>0</v>
      </c>
      <c r="O27" s="34"/>
      <c r="P27" s="34"/>
      <c r="Q27" s="34"/>
      <c r="R27" s="34"/>
    </row>
    <row r="28" spans="1:18" s="7" customFormat="1" ht="12.75" hidden="1" customHeight="1" x14ac:dyDescent="0.25">
      <c r="A28" s="31" t="s">
        <v>21</v>
      </c>
      <c r="B28" s="99"/>
      <c r="C28" s="99"/>
      <c r="D28" s="100"/>
      <c r="E28" s="289" t="s">
        <v>506</v>
      </c>
      <c r="F28" s="289"/>
      <c r="G28" s="289"/>
      <c r="H28" s="289"/>
      <c r="J28" s="13"/>
      <c r="K28" s="13"/>
      <c r="L28" s="34"/>
      <c r="M28" s="34"/>
      <c r="N28" s="34">
        <f t="shared" si="1"/>
        <v>0</v>
      </c>
      <c r="O28" s="34"/>
      <c r="P28" s="34"/>
      <c r="Q28" s="34"/>
      <c r="R28" s="34"/>
    </row>
    <row r="29" spans="1:18" s="7" customFormat="1" ht="15" customHeight="1" x14ac:dyDescent="0.25">
      <c r="A29" s="31" t="s">
        <v>22</v>
      </c>
      <c r="B29" s="99"/>
      <c r="C29" s="99"/>
      <c r="D29" s="100"/>
      <c r="E29" s="289" t="s">
        <v>330</v>
      </c>
      <c r="F29" s="289"/>
      <c r="G29" s="289"/>
      <c r="H29" s="289"/>
      <c r="J29" s="13">
        <v>114500</v>
      </c>
      <c r="K29" s="13"/>
      <c r="L29" s="34"/>
      <c r="M29" s="34"/>
      <c r="N29" s="34"/>
      <c r="O29" s="34"/>
      <c r="P29" s="34"/>
      <c r="Q29" s="34"/>
      <c r="R29" s="34"/>
    </row>
    <row r="30" spans="1:18" s="7" customFormat="1" ht="12.75" hidden="1" customHeight="1" x14ac:dyDescent="0.25">
      <c r="A30" s="31" t="s">
        <v>144</v>
      </c>
      <c r="B30" s="99"/>
      <c r="C30" s="99"/>
      <c r="D30" s="100"/>
      <c r="E30" s="289" t="s">
        <v>381</v>
      </c>
      <c r="F30" s="289"/>
      <c r="G30" s="289"/>
      <c r="H30" s="289"/>
      <c r="J30" s="34"/>
      <c r="K30" s="34"/>
      <c r="L30" s="34"/>
      <c r="M30" s="34"/>
      <c r="N30" s="34">
        <f t="shared" si="1"/>
        <v>0</v>
      </c>
      <c r="O30" s="34"/>
      <c r="P30" s="34"/>
      <c r="Q30" s="34"/>
      <c r="R30" s="34"/>
    </row>
    <row r="31" spans="1:18" s="7" customFormat="1" ht="12.75" hidden="1" customHeight="1" x14ac:dyDescent="0.25">
      <c r="A31" s="31" t="s">
        <v>23</v>
      </c>
      <c r="B31" s="99"/>
      <c r="C31" s="99"/>
      <c r="D31" s="100"/>
      <c r="E31" s="289" t="s">
        <v>382</v>
      </c>
      <c r="F31" s="289"/>
      <c r="G31" s="289"/>
      <c r="H31" s="289"/>
      <c r="J31" s="34"/>
      <c r="K31" s="34"/>
      <c r="L31" s="34"/>
      <c r="M31" s="34"/>
      <c r="N31" s="34">
        <f t="shared" si="1"/>
        <v>0</v>
      </c>
      <c r="O31" s="34"/>
      <c r="P31" s="34"/>
      <c r="Q31" s="34"/>
      <c r="R31" s="34"/>
    </row>
    <row r="32" spans="1:18" s="7" customFormat="1" ht="15" customHeight="1" x14ac:dyDescent="0.25">
      <c r="A32" s="31" t="s">
        <v>26</v>
      </c>
      <c r="B32" s="99"/>
      <c r="C32" s="99"/>
      <c r="D32" s="100"/>
      <c r="E32" s="289" t="s">
        <v>332</v>
      </c>
      <c r="F32" s="289"/>
      <c r="G32" s="289"/>
      <c r="H32" s="289"/>
      <c r="J32" s="34">
        <v>1037733</v>
      </c>
      <c r="K32" s="34"/>
      <c r="L32" s="34"/>
      <c r="M32" s="34"/>
      <c r="N32" s="34">
        <f>P32-L32</f>
        <v>1616692</v>
      </c>
      <c r="O32" s="34"/>
      <c r="P32" s="34">
        <v>1616692</v>
      </c>
      <c r="Q32" s="34"/>
      <c r="R32" s="77">
        <v>1662233</v>
      </c>
    </row>
    <row r="33" spans="1:22" s="7" customFormat="1" ht="15" customHeight="1" x14ac:dyDescent="0.25">
      <c r="A33" s="31" t="s">
        <v>25</v>
      </c>
      <c r="B33" s="99"/>
      <c r="C33" s="99"/>
      <c r="D33" s="100"/>
      <c r="E33" s="289" t="s">
        <v>333</v>
      </c>
      <c r="F33" s="289"/>
      <c r="G33" s="289"/>
      <c r="H33" s="289"/>
      <c r="J33" s="34">
        <v>175000</v>
      </c>
      <c r="K33" s="34"/>
      <c r="L33" s="34"/>
      <c r="M33" s="34"/>
      <c r="N33" s="34">
        <f t="shared" si="1"/>
        <v>250000</v>
      </c>
      <c r="O33" s="34"/>
      <c r="P33" s="34">
        <v>250000</v>
      </c>
      <c r="Q33" s="34"/>
      <c r="R33" s="34">
        <v>250000</v>
      </c>
    </row>
    <row r="34" spans="1:22" s="7" customFormat="1" ht="15" customHeight="1" x14ac:dyDescent="0.25">
      <c r="A34" s="31" t="s">
        <v>139</v>
      </c>
      <c r="B34" s="99"/>
      <c r="C34" s="99"/>
      <c r="D34" s="100"/>
      <c r="E34" s="289" t="s">
        <v>334</v>
      </c>
      <c r="F34" s="289"/>
      <c r="G34" s="289"/>
      <c r="H34" s="289"/>
      <c r="J34" s="13">
        <v>1068204</v>
      </c>
      <c r="K34" s="13"/>
      <c r="L34" s="34">
        <v>1010615</v>
      </c>
      <c r="M34" s="34"/>
      <c r="N34" s="34">
        <f>P34-L34</f>
        <v>606077</v>
      </c>
      <c r="O34" s="34"/>
      <c r="P34" s="34">
        <v>1616692</v>
      </c>
      <c r="Q34" s="34"/>
      <c r="R34" s="34">
        <v>1662233</v>
      </c>
    </row>
    <row r="35" spans="1:22" s="7" customFormat="1" ht="15" customHeight="1" x14ac:dyDescent="0.25">
      <c r="A35" s="31" t="s">
        <v>249</v>
      </c>
      <c r="B35" s="99"/>
      <c r="C35" s="99"/>
      <c r="D35" s="100"/>
      <c r="E35" s="289" t="s">
        <v>335</v>
      </c>
      <c r="F35" s="289"/>
      <c r="G35" s="289"/>
      <c r="H35" s="289"/>
      <c r="J35" s="34">
        <v>1502840.71</v>
      </c>
      <c r="K35" s="34"/>
      <c r="L35" s="34">
        <v>716250.06</v>
      </c>
      <c r="M35" s="34"/>
      <c r="N35" s="34">
        <f t="shared" si="1"/>
        <v>1567275.35</v>
      </c>
      <c r="O35" s="34"/>
      <c r="P35" s="34">
        <v>2283525.41</v>
      </c>
      <c r="Q35" s="34"/>
      <c r="R35" s="34">
        <v>2354958.16</v>
      </c>
    </row>
    <row r="36" spans="1:22" s="7" customFormat="1" ht="15" customHeight="1" x14ac:dyDescent="0.25">
      <c r="A36" s="31" t="s">
        <v>29</v>
      </c>
      <c r="B36" s="99"/>
      <c r="C36" s="99"/>
      <c r="D36" s="100"/>
      <c r="E36" s="289" t="s">
        <v>336</v>
      </c>
      <c r="F36" s="289"/>
      <c r="G36" s="289"/>
      <c r="H36" s="289"/>
      <c r="J36" s="34">
        <v>43100</v>
      </c>
      <c r="K36" s="34"/>
      <c r="L36" s="34">
        <v>20100</v>
      </c>
      <c r="M36" s="34"/>
      <c r="N36" s="34">
        <f t="shared" si="1"/>
        <v>39900</v>
      </c>
      <c r="O36" s="34"/>
      <c r="P36" s="34">
        <v>60000</v>
      </c>
      <c r="Q36" s="34"/>
      <c r="R36" s="34">
        <v>60000</v>
      </c>
    </row>
    <row r="37" spans="1:22" s="7" customFormat="1" ht="15" customHeight="1" x14ac:dyDescent="0.25">
      <c r="A37" s="31" t="s">
        <v>30</v>
      </c>
      <c r="B37" s="99"/>
      <c r="C37" s="99"/>
      <c r="D37" s="100"/>
      <c r="E37" s="289" t="s">
        <v>337</v>
      </c>
      <c r="F37" s="289"/>
      <c r="G37" s="289"/>
      <c r="H37" s="289"/>
      <c r="J37" s="34">
        <v>176692.26</v>
      </c>
      <c r="K37" s="34"/>
      <c r="L37" s="34">
        <v>85936.24</v>
      </c>
      <c r="M37" s="34"/>
      <c r="N37" s="34">
        <f t="shared" si="1"/>
        <v>243186.26</v>
      </c>
      <c r="O37" s="34"/>
      <c r="P37" s="34">
        <v>329122.5</v>
      </c>
      <c r="Q37" s="34"/>
      <c r="R37" s="34">
        <v>389699.76</v>
      </c>
    </row>
    <row r="38" spans="1:22" s="7" customFormat="1" ht="15" customHeight="1" x14ac:dyDescent="0.25">
      <c r="A38" s="31" t="s">
        <v>31</v>
      </c>
      <c r="B38" s="99"/>
      <c r="C38" s="99"/>
      <c r="D38" s="100"/>
      <c r="E38" s="289" t="s">
        <v>338</v>
      </c>
      <c r="F38" s="289"/>
      <c r="G38" s="289"/>
      <c r="H38" s="289"/>
      <c r="J38" s="34">
        <v>43131.34</v>
      </c>
      <c r="K38" s="34"/>
      <c r="L38" s="34">
        <v>20100</v>
      </c>
      <c r="M38" s="34"/>
      <c r="N38" s="34">
        <f t="shared" si="1"/>
        <v>39900</v>
      </c>
      <c r="O38" s="34"/>
      <c r="P38" s="34">
        <v>60000</v>
      </c>
      <c r="Q38" s="34"/>
      <c r="R38" s="34">
        <v>60000</v>
      </c>
    </row>
    <row r="39" spans="1:22" s="7" customFormat="1" ht="12.75" hidden="1" customHeight="1" x14ac:dyDescent="0.25">
      <c r="A39" s="31" t="s">
        <v>146</v>
      </c>
      <c r="B39" s="99"/>
      <c r="C39" s="99"/>
      <c r="D39" s="100"/>
      <c r="E39" s="289" t="s">
        <v>383</v>
      </c>
      <c r="F39" s="289"/>
      <c r="G39" s="289"/>
      <c r="H39" s="289"/>
      <c r="J39" s="34"/>
      <c r="K39" s="34"/>
      <c r="L39" s="34"/>
      <c r="M39" s="34"/>
      <c r="N39" s="34"/>
      <c r="O39" s="34"/>
      <c r="P39" s="34"/>
      <c r="Q39" s="34"/>
      <c r="R39" s="34"/>
    </row>
    <row r="40" spans="1:22" s="7" customFormat="1" ht="12.75" hidden="1" customHeight="1" x14ac:dyDescent="0.25">
      <c r="A40" s="31" t="s">
        <v>147</v>
      </c>
      <c r="B40" s="99"/>
      <c r="C40" s="99"/>
      <c r="D40" s="100"/>
      <c r="E40" s="289" t="s">
        <v>384</v>
      </c>
      <c r="F40" s="289"/>
      <c r="G40" s="289"/>
      <c r="H40" s="289"/>
      <c r="J40" s="34"/>
      <c r="K40" s="34"/>
      <c r="L40" s="34"/>
      <c r="M40" s="34"/>
      <c r="N40" s="34"/>
      <c r="O40" s="34"/>
      <c r="P40" s="34"/>
      <c r="Q40" s="34"/>
      <c r="R40" s="34"/>
    </row>
    <row r="41" spans="1:22" s="7" customFormat="1" ht="15" customHeight="1" x14ac:dyDescent="0.25">
      <c r="A41" s="31" t="s">
        <v>32</v>
      </c>
      <c r="B41" s="99"/>
      <c r="C41" s="99"/>
      <c r="D41" s="100"/>
      <c r="E41" s="289" t="s">
        <v>339</v>
      </c>
      <c r="F41" s="289"/>
      <c r="G41" s="289"/>
      <c r="H41" s="289"/>
      <c r="J41" s="34">
        <v>632581.39</v>
      </c>
      <c r="K41" s="34"/>
      <c r="L41" s="34"/>
      <c r="M41" s="34"/>
      <c r="N41" s="34"/>
      <c r="O41" s="34"/>
      <c r="P41" s="34"/>
      <c r="Q41" s="34"/>
      <c r="R41" s="34"/>
    </row>
    <row r="42" spans="1:22" s="7" customFormat="1" ht="15" customHeight="1" x14ac:dyDescent="0.25">
      <c r="A42" s="31" t="s">
        <v>34</v>
      </c>
      <c r="B42" s="99"/>
      <c r="C42" s="99"/>
      <c r="D42" s="100"/>
      <c r="E42" s="289" t="s">
        <v>340</v>
      </c>
      <c r="F42" s="289"/>
      <c r="G42" s="289"/>
      <c r="H42" s="289"/>
      <c r="J42" s="34">
        <v>190000</v>
      </c>
      <c r="K42" s="34"/>
      <c r="L42" s="34">
        <v>5000</v>
      </c>
      <c r="M42" s="34"/>
      <c r="N42" s="34">
        <f>P42-L42</f>
        <v>250000</v>
      </c>
      <c r="O42" s="34"/>
      <c r="P42" s="34">
        <v>255000</v>
      </c>
      <c r="Q42" s="34"/>
      <c r="R42" s="34">
        <v>250000</v>
      </c>
    </row>
    <row r="43" spans="1:22" s="7" customFormat="1" ht="12.75" hidden="1" customHeight="1" x14ac:dyDescent="0.25">
      <c r="A43" s="75" t="s">
        <v>148</v>
      </c>
      <c r="B43" s="99"/>
      <c r="C43" s="99"/>
      <c r="D43" s="100"/>
      <c r="E43" s="274" t="s">
        <v>601</v>
      </c>
      <c r="F43" s="274"/>
      <c r="G43" s="274"/>
      <c r="H43" s="274"/>
      <c r="J43" s="34"/>
      <c r="K43" s="34"/>
      <c r="L43" s="34"/>
      <c r="M43" s="34"/>
      <c r="N43" s="34"/>
      <c r="O43" s="34"/>
      <c r="P43" s="34"/>
      <c r="Q43" s="34"/>
      <c r="R43" s="34"/>
    </row>
    <row r="44" spans="1:22" s="7" customFormat="1" ht="18" customHeight="1" x14ac:dyDescent="0.3">
      <c r="A44" s="58" t="s">
        <v>35</v>
      </c>
      <c r="B44" s="24"/>
      <c r="C44" s="24"/>
      <c r="J44" s="138">
        <f>SUM(J18:J43)</f>
        <v>18746043.930000003</v>
      </c>
      <c r="K44" s="139"/>
      <c r="L44" s="138">
        <f>SUM(L18:L43)</f>
        <v>8496282.8600000013</v>
      </c>
      <c r="M44" s="34"/>
      <c r="N44" s="138">
        <f>SUM(N18:N43)</f>
        <v>19257967.280000005</v>
      </c>
      <c r="O44" s="34"/>
      <c r="P44" s="138">
        <f>SUM(P18:P43)</f>
        <v>27754250.140000001</v>
      </c>
      <c r="Q44" s="34"/>
      <c r="R44" s="138">
        <f>SUM(R18:R43)</f>
        <v>28520827.700000003</v>
      </c>
      <c r="U44" s="7">
        <f>P44+7500</f>
        <v>27761750.140000001</v>
      </c>
      <c r="V44" s="7">
        <f>L44+7500</f>
        <v>8503782.8600000013</v>
      </c>
    </row>
    <row r="45" spans="1:22" s="7" customFormat="1" ht="6" customHeight="1" x14ac:dyDescent="0.25">
      <c r="A45" s="17"/>
      <c r="B45" s="17"/>
      <c r="C45" s="17"/>
      <c r="J45" s="139"/>
      <c r="K45" s="139"/>
      <c r="L45" s="34"/>
      <c r="M45" s="34"/>
      <c r="N45" s="34"/>
      <c r="O45" s="34"/>
      <c r="P45" s="34"/>
      <c r="Q45" s="34"/>
      <c r="R45" s="34"/>
    </row>
    <row r="46" spans="1:22" s="7" customFormat="1" ht="18" customHeight="1" x14ac:dyDescent="0.3">
      <c r="A46" s="62" t="s">
        <v>187</v>
      </c>
      <c r="B46" s="12"/>
      <c r="C46" s="12"/>
      <c r="J46" s="34"/>
      <c r="K46" s="34"/>
      <c r="L46" s="34"/>
      <c r="M46" s="34"/>
      <c r="N46" s="34"/>
      <c r="O46" s="34"/>
      <c r="P46" s="34"/>
      <c r="Q46" s="34"/>
      <c r="R46" s="34"/>
    </row>
    <row r="47" spans="1:22" s="7" customFormat="1" ht="15" customHeight="1" x14ac:dyDescent="0.25">
      <c r="A47" s="31" t="s">
        <v>36</v>
      </c>
      <c r="B47" s="99"/>
      <c r="C47" s="99"/>
      <c r="D47" s="100"/>
      <c r="E47" s="289" t="s">
        <v>341</v>
      </c>
      <c r="F47" s="289"/>
      <c r="G47" s="289"/>
      <c r="H47" s="289"/>
      <c r="J47" s="34">
        <v>6470</v>
      </c>
      <c r="K47" s="34"/>
      <c r="L47" s="34">
        <v>9000</v>
      </c>
      <c r="M47" s="34"/>
      <c r="N47" s="34">
        <f t="shared" ref="N47:N78" si="2">P47-L47</f>
        <v>142200</v>
      </c>
      <c r="O47" s="34"/>
      <c r="P47" s="34">
        <v>151200</v>
      </c>
      <c r="Q47" s="34"/>
      <c r="R47" s="160">
        <v>131200</v>
      </c>
    </row>
    <row r="48" spans="1:22" s="7" customFormat="1" ht="12.75" hidden="1" customHeight="1" x14ac:dyDescent="0.25">
      <c r="A48" s="31" t="s">
        <v>37</v>
      </c>
      <c r="B48" s="99"/>
      <c r="C48" s="99"/>
      <c r="E48" s="289" t="s">
        <v>489</v>
      </c>
      <c r="F48" s="289"/>
      <c r="G48" s="289"/>
      <c r="H48" s="289"/>
      <c r="J48" s="34"/>
      <c r="K48" s="34"/>
      <c r="L48" s="34"/>
      <c r="M48" s="34"/>
      <c r="N48" s="34">
        <f t="shared" si="2"/>
        <v>0</v>
      </c>
      <c r="O48" s="34"/>
      <c r="P48" s="34"/>
      <c r="Q48" s="34"/>
      <c r="R48" s="34"/>
    </row>
    <row r="49" spans="1:18" s="7" customFormat="1" ht="12.75" hidden="1" customHeight="1" x14ac:dyDescent="0.25">
      <c r="A49" s="31" t="s">
        <v>38</v>
      </c>
      <c r="B49" s="99"/>
      <c r="C49" s="99"/>
      <c r="E49" s="289" t="s">
        <v>602</v>
      </c>
      <c r="F49" s="289"/>
      <c r="G49" s="289"/>
      <c r="H49" s="289"/>
      <c r="J49" s="34"/>
      <c r="K49" s="34"/>
      <c r="L49" s="34"/>
      <c r="M49" s="34"/>
      <c r="N49" s="34">
        <f t="shared" si="2"/>
        <v>0</v>
      </c>
      <c r="O49" s="34"/>
      <c r="P49" s="34"/>
      <c r="Q49" s="34"/>
      <c r="R49" s="34"/>
    </row>
    <row r="50" spans="1:18" s="7" customFormat="1" ht="12.75" hidden="1" customHeight="1" x14ac:dyDescent="0.25">
      <c r="A50" s="31" t="s">
        <v>141</v>
      </c>
      <c r="B50" s="99"/>
      <c r="C50" s="99"/>
      <c r="D50" s="100"/>
      <c r="E50" s="289" t="s">
        <v>619</v>
      </c>
      <c r="F50" s="289"/>
      <c r="G50" s="289"/>
      <c r="H50" s="289"/>
      <c r="J50" s="34"/>
      <c r="K50" s="34"/>
      <c r="L50" s="34"/>
      <c r="M50" s="34"/>
      <c r="N50" s="34">
        <f t="shared" si="2"/>
        <v>0</v>
      </c>
      <c r="O50" s="34"/>
      <c r="P50" s="34"/>
      <c r="Q50" s="34"/>
      <c r="R50" s="34"/>
    </row>
    <row r="51" spans="1:18" s="7" customFormat="1" ht="12.75" hidden="1" customHeight="1" x14ac:dyDescent="0.25">
      <c r="A51" s="31" t="s">
        <v>39</v>
      </c>
      <c r="B51" s="99"/>
      <c r="C51" s="99"/>
      <c r="D51" s="100"/>
      <c r="E51" s="289" t="s">
        <v>620</v>
      </c>
      <c r="F51" s="289"/>
      <c r="G51" s="289"/>
      <c r="H51" s="289"/>
      <c r="J51" s="34"/>
      <c r="K51" s="34"/>
      <c r="L51" s="34"/>
      <c r="M51" s="34"/>
      <c r="N51" s="34"/>
      <c r="O51" s="34"/>
      <c r="P51" s="34"/>
      <c r="Q51" s="34"/>
      <c r="R51" s="34"/>
    </row>
    <row r="52" spans="1:18" s="7" customFormat="1" ht="12.75" hidden="1" customHeight="1" x14ac:dyDescent="0.25">
      <c r="A52" s="31" t="s">
        <v>40</v>
      </c>
      <c r="B52" s="99"/>
      <c r="C52" s="99"/>
      <c r="D52" s="100"/>
      <c r="E52" s="289" t="s">
        <v>621</v>
      </c>
      <c r="F52" s="289"/>
      <c r="G52" s="289"/>
      <c r="H52" s="289"/>
      <c r="J52" s="34"/>
      <c r="K52" s="34"/>
      <c r="L52" s="34"/>
      <c r="M52" s="34"/>
      <c r="N52" s="34">
        <f t="shared" si="2"/>
        <v>0</v>
      </c>
      <c r="O52" s="34"/>
      <c r="P52" s="34"/>
      <c r="Q52" s="34"/>
      <c r="R52" s="34"/>
    </row>
    <row r="53" spans="1:18" s="7" customFormat="1" ht="12.75" hidden="1" customHeight="1" x14ac:dyDescent="0.25">
      <c r="A53" s="31" t="s">
        <v>41</v>
      </c>
      <c r="B53" s="99"/>
      <c r="C53" s="99"/>
      <c r="D53" s="100"/>
      <c r="E53" s="289" t="s">
        <v>622</v>
      </c>
      <c r="F53" s="289"/>
      <c r="G53" s="289"/>
      <c r="H53" s="289"/>
      <c r="J53" s="34"/>
      <c r="K53" s="34"/>
      <c r="L53" s="34"/>
      <c r="M53" s="34"/>
      <c r="N53" s="34">
        <f t="shared" si="2"/>
        <v>0</v>
      </c>
      <c r="O53" s="34"/>
      <c r="P53" s="34"/>
      <c r="Q53" s="34"/>
      <c r="R53" s="34"/>
    </row>
    <row r="54" spans="1:18" s="7" customFormat="1" ht="12.75" hidden="1" customHeight="1" x14ac:dyDescent="0.25">
      <c r="A54" s="31" t="s">
        <v>42</v>
      </c>
      <c r="B54" s="99"/>
      <c r="C54" s="99"/>
      <c r="D54" s="100"/>
      <c r="E54" s="289" t="s">
        <v>623</v>
      </c>
      <c r="F54" s="289"/>
      <c r="G54" s="289"/>
      <c r="H54" s="289"/>
      <c r="J54" s="34"/>
      <c r="K54" s="34"/>
      <c r="L54" s="34"/>
      <c r="M54" s="34"/>
      <c r="N54" s="34">
        <f t="shared" si="2"/>
        <v>0</v>
      </c>
      <c r="O54" s="34"/>
      <c r="P54" s="34"/>
      <c r="Q54" s="34"/>
      <c r="R54" s="34"/>
    </row>
    <row r="55" spans="1:18" s="7" customFormat="1" ht="12.75" hidden="1" customHeight="1" x14ac:dyDescent="0.25">
      <c r="A55" s="31" t="s">
        <v>87</v>
      </c>
      <c r="B55" s="99"/>
      <c r="C55" s="99"/>
      <c r="E55" s="289" t="s">
        <v>624</v>
      </c>
      <c r="F55" s="289"/>
      <c r="G55" s="289"/>
      <c r="H55" s="289"/>
      <c r="J55" s="34"/>
      <c r="K55" s="34"/>
      <c r="L55" s="34"/>
      <c r="M55" s="34"/>
      <c r="N55" s="34">
        <f t="shared" si="2"/>
        <v>0</v>
      </c>
      <c r="O55" s="34"/>
      <c r="P55" s="34"/>
      <c r="Q55" s="34"/>
      <c r="R55" s="34"/>
    </row>
    <row r="56" spans="1:18" s="7" customFormat="1" ht="12.75" hidden="1" customHeight="1" x14ac:dyDescent="0.25">
      <c r="A56" s="31" t="s">
        <v>149</v>
      </c>
      <c r="B56" s="99"/>
      <c r="C56" s="99"/>
      <c r="D56" s="100"/>
      <c r="E56" s="289" t="s">
        <v>625</v>
      </c>
      <c r="F56" s="289"/>
      <c r="G56" s="289"/>
      <c r="H56" s="289"/>
      <c r="J56" s="35"/>
      <c r="K56" s="35"/>
      <c r="L56" s="34"/>
      <c r="M56" s="34"/>
      <c r="N56" s="34">
        <f t="shared" si="2"/>
        <v>0</v>
      </c>
      <c r="O56" s="34"/>
      <c r="P56" s="34"/>
      <c r="Q56" s="34"/>
      <c r="R56" s="34"/>
    </row>
    <row r="57" spans="1:18" s="7" customFormat="1" ht="12.75" hidden="1" customHeight="1" x14ac:dyDescent="0.25">
      <c r="A57" s="31" t="s">
        <v>150</v>
      </c>
      <c r="B57" s="99"/>
      <c r="C57" s="99"/>
      <c r="D57" s="100"/>
      <c r="E57" s="289" t="s">
        <v>342</v>
      </c>
      <c r="F57" s="289"/>
      <c r="G57" s="289"/>
      <c r="H57" s="289"/>
      <c r="J57" s="35"/>
      <c r="K57" s="35"/>
      <c r="L57" s="34"/>
      <c r="M57" s="34"/>
      <c r="N57" s="34">
        <f t="shared" si="2"/>
        <v>0</v>
      </c>
      <c r="O57" s="34"/>
      <c r="P57" s="34"/>
      <c r="Q57" s="34"/>
      <c r="R57" s="34"/>
    </row>
    <row r="58" spans="1:18" s="7" customFormat="1" ht="15" customHeight="1" x14ac:dyDescent="0.25">
      <c r="A58" s="31" t="s">
        <v>43</v>
      </c>
      <c r="B58" s="99"/>
      <c r="C58" s="99"/>
      <c r="D58" s="100"/>
      <c r="E58" s="289" t="s">
        <v>347</v>
      </c>
      <c r="F58" s="289"/>
      <c r="G58" s="289"/>
      <c r="H58" s="289"/>
      <c r="J58" s="35"/>
      <c r="K58" s="35"/>
      <c r="L58" s="34"/>
      <c r="M58" s="34"/>
      <c r="N58" s="34">
        <f t="shared" si="2"/>
        <v>60000</v>
      </c>
      <c r="O58" s="34"/>
      <c r="P58" s="34">
        <v>60000</v>
      </c>
      <c r="Q58" s="34"/>
      <c r="R58" s="160">
        <v>60000</v>
      </c>
    </row>
    <row r="59" spans="1:18" s="7" customFormat="1" ht="12.75" hidden="1" customHeight="1" x14ac:dyDescent="0.25">
      <c r="A59" s="31" t="s">
        <v>151</v>
      </c>
      <c r="B59" s="99"/>
      <c r="C59" s="99"/>
      <c r="D59" s="100"/>
      <c r="E59" s="289" t="s">
        <v>392</v>
      </c>
      <c r="F59" s="289"/>
      <c r="G59" s="289"/>
      <c r="H59" s="289"/>
      <c r="J59" s="34"/>
      <c r="K59" s="34"/>
      <c r="L59" s="34"/>
      <c r="M59" s="34"/>
      <c r="N59" s="34">
        <f t="shared" si="2"/>
        <v>0</v>
      </c>
      <c r="O59" s="34"/>
      <c r="P59" s="34"/>
      <c r="Q59" s="34"/>
      <c r="R59" s="34"/>
    </row>
    <row r="60" spans="1:18" s="7" customFormat="1" ht="12.75" hidden="1" customHeight="1" x14ac:dyDescent="0.25">
      <c r="A60" s="31" t="s">
        <v>152</v>
      </c>
      <c r="B60" s="99"/>
      <c r="C60" s="99"/>
      <c r="D60" s="100"/>
      <c r="E60" s="289" t="s">
        <v>393</v>
      </c>
      <c r="F60" s="289"/>
      <c r="G60" s="289"/>
      <c r="H60" s="289"/>
      <c r="J60" s="34"/>
      <c r="K60" s="34"/>
      <c r="L60" s="34"/>
      <c r="M60" s="34"/>
      <c r="N60" s="34">
        <f t="shared" si="2"/>
        <v>0</v>
      </c>
      <c r="O60" s="34"/>
      <c r="P60" s="34"/>
      <c r="Q60" s="34"/>
      <c r="R60" s="34"/>
    </row>
    <row r="61" spans="1:18" s="7" customFormat="1" ht="12.75" hidden="1" customHeight="1" x14ac:dyDescent="0.25">
      <c r="A61" s="31" t="s">
        <v>45</v>
      </c>
      <c r="B61" s="99"/>
      <c r="C61" s="99"/>
      <c r="D61" s="100"/>
      <c r="E61" s="289" t="s">
        <v>394</v>
      </c>
      <c r="F61" s="289"/>
      <c r="G61" s="289"/>
      <c r="H61" s="289"/>
      <c r="J61" s="34"/>
      <c r="K61" s="34"/>
      <c r="L61" s="34"/>
      <c r="M61" s="34"/>
      <c r="N61" s="34">
        <f t="shared" si="2"/>
        <v>0</v>
      </c>
      <c r="O61" s="34"/>
      <c r="P61" s="34"/>
      <c r="Q61" s="34"/>
      <c r="R61" s="34"/>
    </row>
    <row r="62" spans="1:18" s="7" customFormat="1" ht="12.75" hidden="1" customHeight="1" x14ac:dyDescent="0.25">
      <c r="A62" s="31" t="s">
        <v>153</v>
      </c>
      <c r="B62" s="99"/>
      <c r="C62" s="99"/>
      <c r="E62" s="289" t="s">
        <v>395</v>
      </c>
      <c r="F62" s="289"/>
      <c r="G62" s="289"/>
      <c r="H62" s="289"/>
      <c r="J62" s="34"/>
      <c r="K62" s="34"/>
      <c r="L62" s="34"/>
      <c r="M62" s="34"/>
      <c r="N62" s="34">
        <f t="shared" si="2"/>
        <v>0</v>
      </c>
      <c r="O62" s="34"/>
      <c r="P62" s="34"/>
      <c r="Q62" s="34"/>
      <c r="R62" s="34"/>
    </row>
    <row r="63" spans="1:18" s="7" customFormat="1" ht="12.75" hidden="1" customHeight="1" x14ac:dyDescent="0.25">
      <c r="A63" s="31" t="s">
        <v>50</v>
      </c>
      <c r="B63" s="99"/>
      <c r="C63" s="99"/>
      <c r="D63" s="100"/>
      <c r="E63" s="289" t="s">
        <v>396</v>
      </c>
      <c r="F63" s="289"/>
      <c r="G63" s="289"/>
      <c r="H63" s="289"/>
      <c r="J63" s="34"/>
      <c r="K63" s="34"/>
      <c r="L63" s="34"/>
      <c r="M63" s="34"/>
      <c r="N63" s="34">
        <f t="shared" si="2"/>
        <v>0</v>
      </c>
      <c r="O63" s="34"/>
      <c r="P63" s="34"/>
      <c r="Q63" s="34"/>
      <c r="R63" s="34"/>
    </row>
    <row r="64" spans="1:18" s="7" customFormat="1" ht="12.75" hidden="1" customHeight="1" x14ac:dyDescent="0.25">
      <c r="A64" s="31" t="s">
        <v>47</v>
      </c>
      <c r="B64" s="99"/>
      <c r="C64" s="99"/>
      <c r="E64" s="289" t="s">
        <v>555</v>
      </c>
      <c r="F64" s="289"/>
      <c r="G64" s="289"/>
      <c r="H64" s="289"/>
      <c r="J64" s="34"/>
      <c r="K64" s="34"/>
      <c r="L64" s="34"/>
      <c r="M64" s="34"/>
      <c r="N64" s="34"/>
      <c r="O64" s="34"/>
      <c r="P64" s="34"/>
      <c r="Q64" s="34"/>
      <c r="R64" s="34"/>
    </row>
    <row r="65" spans="1:18" s="7" customFormat="1" ht="12.75" hidden="1" customHeight="1" x14ac:dyDescent="0.25">
      <c r="A65" s="31" t="s">
        <v>49</v>
      </c>
      <c r="B65" s="99"/>
      <c r="C65" s="99"/>
      <c r="D65" s="100"/>
      <c r="E65" s="289" t="s">
        <v>556</v>
      </c>
      <c r="F65" s="289"/>
      <c r="G65" s="289"/>
      <c r="H65" s="289"/>
      <c r="J65" s="34"/>
      <c r="K65" s="34"/>
      <c r="L65" s="34"/>
      <c r="M65" s="34"/>
      <c r="N65" s="34">
        <f t="shared" si="2"/>
        <v>0</v>
      </c>
      <c r="O65" s="34"/>
      <c r="P65" s="34"/>
      <c r="Q65" s="34"/>
      <c r="R65" s="34"/>
    </row>
    <row r="66" spans="1:18" s="7" customFormat="1" ht="12.75" hidden="1" customHeight="1" x14ac:dyDescent="0.25">
      <c r="A66" s="31" t="s">
        <v>51</v>
      </c>
      <c r="B66" s="99"/>
      <c r="C66" s="99"/>
      <c r="D66" s="100"/>
      <c r="E66" s="289" t="s">
        <v>557</v>
      </c>
      <c r="F66" s="289"/>
      <c r="G66" s="289"/>
      <c r="H66" s="289"/>
      <c r="J66" s="34"/>
      <c r="K66" s="34"/>
      <c r="L66" s="34"/>
      <c r="M66" s="34"/>
      <c r="N66" s="34">
        <f t="shared" si="2"/>
        <v>0</v>
      </c>
      <c r="O66" s="34"/>
      <c r="P66" s="34"/>
      <c r="Q66" s="34"/>
      <c r="R66" s="34"/>
    </row>
    <row r="67" spans="1:18" s="7" customFormat="1" ht="12.75" hidden="1" customHeight="1" x14ac:dyDescent="0.25">
      <c r="A67" s="31" t="s">
        <v>47</v>
      </c>
      <c r="B67" s="99"/>
      <c r="C67" s="99"/>
      <c r="D67" s="100"/>
      <c r="E67" s="289" t="s">
        <v>558</v>
      </c>
      <c r="F67" s="289"/>
      <c r="G67" s="289"/>
      <c r="H67" s="289"/>
      <c r="J67" s="34"/>
      <c r="K67" s="34"/>
      <c r="L67" s="34"/>
      <c r="M67" s="34"/>
      <c r="N67" s="34">
        <f t="shared" si="2"/>
        <v>0</v>
      </c>
      <c r="O67" s="34"/>
      <c r="P67" s="34"/>
      <c r="Q67" s="34"/>
      <c r="R67" s="34"/>
    </row>
    <row r="68" spans="1:18" s="7" customFormat="1" ht="15" customHeight="1" x14ac:dyDescent="0.25">
      <c r="A68" s="31" t="s">
        <v>52</v>
      </c>
      <c r="B68" s="99"/>
      <c r="C68" s="99"/>
      <c r="E68" s="289" t="s">
        <v>350</v>
      </c>
      <c r="F68" s="289"/>
      <c r="G68" s="289"/>
      <c r="H68" s="289"/>
      <c r="J68" s="34">
        <v>30000</v>
      </c>
      <c r="K68" s="34"/>
      <c r="L68" s="34"/>
      <c r="M68" s="34"/>
      <c r="N68" s="34">
        <f t="shared" si="2"/>
        <v>30000</v>
      </c>
      <c r="O68" s="34"/>
      <c r="P68" s="34">
        <v>30000</v>
      </c>
      <c r="Q68" s="34"/>
      <c r="R68" s="160">
        <v>50000</v>
      </c>
    </row>
    <row r="69" spans="1:18" s="7" customFormat="1" ht="12.75" hidden="1" customHeight="1" x14ac:dyDescent="0.25">
      <c r="A69" s="31" t="s">
        <v>54</v>
      </c>
      <c r="B69" s="99"/>
      <c r="C69" s="99"/>
      <c r="E69" s="289" t="s">
        <v>626</v>
      </c>
      <c r="F69" s="289"/>
      <c r="G69" s="289"/>
      <c r="H69" s="289"/>
      <c r="J69" s="34"/>
      <c r="K69" s="34"/>
      <c r="L69" s="34"/>
      <c r="M69" s="34"/>
      <c r="N69" s="34">
        <f t="shared" si="2"/>
        <v>0</v>
      </c>
      <c r="O69" s="34"/>
      <c r="P69" s="34"/>
      <c r="Q69" s="34"/>
      <c r="R69" s="34"/>
    </row>
    <row r="70" spans="1:18" s="7" customFormat="1" ht="12.75" hidden="1" customHeight="1" x14ac:dyDescent="0.25">
      <c r="A70" s="31" t="s">
        <v>55</v>
      </c>
      <c r="B70" s="99"/>
      <c r="C70" s="99"/>
      <c r="E70" s="289" t="s">
        <v>627</v>
      </c>
      <c r="F70" s="289"/>
      <c r="G70" s="289"/>
      <c r="H70" s="289"/>
      <c r="J70" s="34"/>
      <c r="K70" s="34"/>
      <c r="L70" s="34"/>
      <c r="M70" s="34"/>
      <c r="N70" s="34">
        <f t="shared" si="2"/>
        <v>0</v>
      </c>
      <c r="O70" s="34"/>
      <c r="P70" s="34"/>
      <c r="Q70" s="34"/>
      <c r="R70" s="34"/>
    </row>
    <row r="71" spans="1:18" s="7" customFormat="1" ht="12.75" hidden="1" customHeight="1" x14ac:dyDescent="0.25">
      <c r="A71" s="31" t="s">
        <v>56</v>
      </c>
      <c r="B71" s="99"/>
      <c r="C71" s="99"/>
      <c r="E71" s="289" t="s">
        <v>628</v>
      </c>
      <c r="F71" s="289"/>
      <c r="G71" s="289"/>
      <c r="H71" s="289"/>
      <c r="J71" s="34"/>
      <c r="K71" s="34"/>
      <c r="L71" s="34"/>
      <c r="M71" s="34"/>
      <c r="N71" s="34">
        <f t="shared" si="2"/>
        <v>0</v>
      </c>
      <c r="O71" s="34"/>
      <c r="P71" s="34"/>
      <c r="Q71" s="34"/>
      <c r="R71" s="34"/>
    </row>
    <row r="72" spans="1:18" s="7" customFormat="1" ht="12.75" hidden="1" customHeight="1" x14ac:dyDescent="0.25">
      <c r="A72" s="31" t="s">
        <v>57</v>
      </c>
      <c r="B72" s="99"/>
      <c r="C72" s="99"/>
      <c r="E72" s="289" t="s">
        <v>629</v>
      </c>
      <c r="F72" s="289"/>
      <c r="G72" s="289"/>
      <c r="H72" s="289"/>
      <c r="J72" s="34"/>
      <c r="K72" s="34"/>
      <c r="L72" s="34"/>
      <c r="M72" s="34"/>
      <c r="N72" s="34">
        <f t="shared" si="2"/>
        <v>0</v>
      </c>
      <c r="O72" s="34"/>
      <c r="P72" s="34"/>
      <c r="Q72" s="34"/>
      <c r="R72" s="34"/>
    </row>
    <row r="73" spans="1:18" s="7" customFormat="1" ht="12.75" hidden="1" customHeight="1" x14ac:dyDescent="0.25">
      <c r="A73" s="31" t="s">
        <v>65</v>
      </c>
      <c r="B73" s="99"/>
      <c r="C73" s="99"/>
      <c r="E73" s="289" t="s">
        <v>630</v>
      </c>
      <c r="F73" s="289"/>
      <c r="G73" s="289"/>
      <c r="H73" s="289"/>
      <c r="J73" s="34"/>
      <c r="K73" s="34"/>
      <c r="L73" s="34"/>
      <c r="M73" s="34"/>
      <c r="N73" s="34">
        <f t="shared" si="2"/>
        <v>0</v>
      </c>
      <c r="O73" s="34"/>
      <c r="P73" s="34"/>
      <c r="Q73" s="34"/>
      <c r="R73" s="34"/>
    </row>
    <row r="74" spans="1:18" s="7" customFormat="1" ht="15" customHeight="1" x14ac:dyDescent="0.25">
      <c r="A74" s="31" t="s">
        <v>60</v>
      </c>
      <c r="B74" s="99"/>
      <c r="C74" s="99"/>
      <c r="E74" s="289" t="s">
        <v>365</v>
      </c>
      <c r="F74" s="289"/>
      <c r="G74" s="289"/>
      <c r="H74" s="289"/>
      <c r="J74" s="34"/>
      <c r="K74" s="34"/>
      <c r="L74" s="34"/>
      <c r="M74" s="34"/>
      <c r="N74" s="34">
        <f t="shared" si="2"/>
        <v>1000000</v>
      </c>
      <c r="O74" s="34"/>
      <c r="P74" s="34">
        <v>1000000</v>
      </c>
      <c r="Q74" s="34"/>
      <c r="R74" s="160">
        <v>1000000</v>
      </c>
    </row>
    <row r="75" spans="1:18" s="7" customFormat="1" ht="12.75" hidden="1" customHeight="1" x14ac:dyDescent="0.25">
      <c r="A75" s="31" t="s">
        <v>61</v>
      </c>
      <c r="B75" s="99"/>
      <c r="C75" s="99"/>
      <c r="E75" s="289" t="s">
        <v>631</v>
      </c>
      <c r="F75" s="289"/>
      <c r="G75" s="289"/>
      <c r="H75" s="289"/>
      <c r="J75" s="34"/>
      <c r="K75" s="34"/>
      <c r="L75" s="34"/>
      <c r="M75" s="34"/>
      <c r="N75" s="34">
        <f t="shared" si="2"/>
        <v>0</v>
      </c>
      <c r="O75" s="34"/>
      <c r="P75" s="34"/>
      <c r="Q75" s="34"/>
      <c r="R75" s="34"/>
    </row>
    <row r="76" spans="1:18" s="7" customFormat="1" ht="12.75" hidden="1" customHeight="1" x14ac:dyDescent="0.25">
      <c r="A76" s="31" t="s">
        <v>62</v>
      </c>
      <c r="B76" s="99"/>
      <c r="C76" s="99"/>
      <c r="E76" s="289" t="s">
        <v>632</v>
      </c>
      <c r="F76" s="289"/>
      <c r="G76" s="289"/>
      <c r="H76" s="289"/>
      <c r="J76" s="34"/>
      <c r="K76" s="34"/>
      <c r="L76" s="34"/>
      <c r="M76" s="34"/>
      <c r="N76" s="34">
        <f t="shared" si="2"/>
        <v>0</v>
      </c>
      <c r="O76" s="34"/>
      <c r="P76" s="34"/>
      <c r="Q76" s="34"/>
      <c r="R76" s="34"/>
    </row>
    <row r="77" spans="1:18" s="7" customFormat="1" ht="12.75" hidden="1" customHeight="1" x14ac:dyDescent="0.25">
      <c r="A77" s="31" t="s">
        <v>154</v>
      </c>
      <c r="B77" s="99"/>
      <c r="C77" s="99"/>
      <c r="E77" s="289" t="s">
        <v>633</v>
      </c>
      <c r="F77" s="289"/>
      <c r="G77" s="289"/>
      <c r="H77" s="289"/>
      <c r="J77" s="34"/>
      <c r="K77" s="34"/>
      <c r="L77" s="34"/>
      <c r="M77" s="34"/>
      <c r="N77" s="34">
        <f t="shared" si="2"/>
        <v>0</v>
      </c>
      <c r="O77" s="34"/>
      <c r="P77" s="34"/>
      <c r="Q77" s="34"/>
      <c r="R77" s="34"/>
    </row>
    <row r="78" spans="1:18" s="7" customFormat="1" ht="12.75" hidden="1" customHeight="1" x14ac:dyDescent="0.25">
      <c r="A78" s="31" t="s">
        <v>155</v>
      </c>
      <c r="B78" s="99"/>
      <c r="C78" s="99"/>
      <c r="E78" s="289" t="s">
        <v>351</v>
      </c>
      <c r="F78" s="289"/>
      <c r="G78" s="289"/>
      <c r="H78" s="289"/>
      <c r="J78" s="34"/>
      <c r="K78" s="34"/>
      <c r="L78" s="34"/>
      <c r="M78" s="34"/>
      <c r="N78" s="34">
        <f t="shared" si="2"/>
        <v>0</v>
      </c>
      <c r="O78" s="34"/>
      <c r="P78" s="34"/>
      <c r="Q78" s="34"/>
      <c r="R78" s="34"/>
    </row>
    <row r="79" spans="1:18" s="7" customFormat="1" ht="12.75" hidden="1" customHeight="1" x14ac:dyDescent="0.25">
      <c r="A79" s="31" t="s">
        <v>62</v>
      </c>
      <c r="B79" s="99"/>
      <c r="C79" s="99"/>
      <c r="E79" s="289" t="s">
        <v>401</v>
      </c>
      <c r="F79" s="289"/>
      <c r="G79" s="289"/>
      <c r="H79" s="289"/>
      <c r="J79" s="34"/>
      <c r="K79" s="34"/>
      <c r="L79" s="34"/>
      <c r="M79" s="34"/>
      <c r="N79" s="34">
        <f t="shared" ref="N79:N115" si="3">P79-L79</f>
        <v>0</v>
      </c>
      <c r="O79" s="34"/>
      <c r="P79" s="34"/>
      <c r="Q79" s="34"/>
      <c r="R79" s="34"/>
    </row>
    <row r="80" spans="1:18" s="7" customFormat="1" ht="12.75" hidden="1" customHeight="1" x14ac:dyDescent="0.25">
      <c r="A80" s="31" t="s">
        <v>64</v>
      </c>
      <c r="B80" s="99"/>
      <c r="C80" s="99"/>
      <c r="E80" s="289" t="s">
        <v>402</v>
      </c>
      <c r="F80" s="289"/>
      <c r="G80" s="289"/>
      <c r="H80" s="289"/>
      <c r="J80" s="34"/>
      <c r="K80" s="34"/>
      <c r="L80" s="34"/>
      <c r="M80" s="34"/>
      <c r="N80" s="34">
        <f t="shared" si="3"/>
        <v>0</v>
      </c>
      <c r="O80" s="34"/>
      <c r="P80" s="34"/>
      <c r="Q80" s="34"/>
      <c r="R80" s="34"/>
    </row>
    <row r="81" spans="1:18" s="7" customFormat="1" ht="12.75" hidden="1" customHeight="1" x14ac:dyDescent="0.25">
      <c r="A81" s="31" t="s">
        <v>156</v>
      </c>
      <c r="B81" s="99"/>
      <c r="C81" s="99"/>
      <c r="E81" s="289" t="s">
        <v>403</v>
      </c>
      <c r="F81" s="289"/>
      <c r="G81" s="289"/>
      <c r="H81" s="289"/>
      <c r="J81" s="34"/>
      <c r="K81" s="34"/>
      <c r="L81" s="34"/>
      <c r="M81" s="34"/>
      <c r="N81" s="34">
        <f t="shared" si="3"/>
        <v>0</v>
      </c>
      <c r="O81" s="34"/>
      <c r="P81" s="34"/>
      <c r="Q81" s="34"/>
      <c r="R81" s="34"/>
    </row>
    <row r="82" spans="1:18" s="7" customFormat="1" ht="12.75" hidden="1" customHeight="1" x14ac:dyDescent="0.25">
      <c r="A82" s="31" t="s">
        <v>65</v>
      </c>
      <c r="B82" s="99"/>
      <c r="C82" s="99"/>
      <c r="E82" s="289" t="s">
        <v>404</v>
      </c>
      <c r="F82" s="289"/>
      <c r="G82" s="289"/>
      <c r="H82" s="289"/>
      <c r="J82" s="34"/>
      <c r="K82" s="34"/>
      <c r="L82" s="34"/>
      <c r="M82" s="34"/>
      <c r="N82" s="34">
        <f t="shared" si="3"/>
        <v>0</v>
      </c>
      <c r="O82" s="34"/>
      <c r="P82" s="34"/>
      <c r="Q82" s="34"/>
      <c r="R82" s="34"/>
    </row>
    <row r="83" spans="1:18" s="7" customFormat="1" ht="12.75" hidden="1" customHeight="1" x14ac:dyDescent="0.25">
      <c r="A83" s="31" t="s">
        <v>67</v>
      </c>
      <c r="B83" s="99"/>
      <c r="C83" s="99"/>
      <c r="E83" s="289" t="s">
        <v>405</v>
      </c>
      <c r="F83" s="289"/>
      <c r="G83" s="289"/>
      <c r="H83" s="289"/>
      <c r="J83" s="34"/>
      <c r="K83" s="34"/>
      <c r="L83" s="34"/>
      <c r="M83" s="34"/>
      <c r="N83" s="34">
        <f t="shared" si="3"/>
        <v>0</v>
      </c>
      <c r="O83" s="34"/>
      <c r="P83" s="34"/>
      <c r="Q83" s="34"/>
      <c r="R83" s="34"/>
    </row>
    <row r="84" spans="1:18" s="7" customFormat="1" ht="12.75" hidden="1" customHeight="1" x14ac:dyDescent="0.25">
      <c r="A84" s="31" t="s">
        <v>157</v>
      </c>
      <c r="B84" s="99"/>
      <c r="C84" s="99"/>
      <c r="E84" s="289" t="s">
        <v>406</v>
      </c>
      <c r="F84" s="289"/>
      <c r="G84" s="289"/>
      <c r="H84" s="289"/>
      <c r="J84" s="34"/>
      <c r="K84" s="34"/>
      <c r="L84" s="34"/>
      <c r="M84" s="34"/>
      <c r="N84" s="34">
        <f t="shared" si="3"/>
        <v>0</v>
      </c>
      <c r="O84" s="34"/>
      <c r="P84" s="34"/>
      <c r="Q84" s="34"/>
      <c r="R84" s="34"/>
    </row>
    <row r="85" spans="1:18" s="7" customFormat="1" ht="12.75" hidden="1" customHeight="1" x14ac:dyDescent="0.25">
      <c r="A85" s="31" t="s">
        <v>158</v>
      </c>
      <c r="B85" s="99"/>
      <c r="C85" s="99"/>
      <c r="E85" s="289" t="s">
        <v>407</v>
      </c>
      <c r="F85" s="289"/>
      <c r="G85" s="289"/>
      <c r="H85" s="289"/>
      <c r="J85" s="34"/>
      <c r="K85" s="34"/>
      <c r="L85" s="34"/>
      <c r="M85" s="34"/>
      <c r="N85" s="34">
        <f t="shared" si="3"/>
        <v>0</v>
      </c>
      <c r="O85" s="34"/>
      <c r="P85" s="34"/>
      <c r="Q85" s="34"/>
      <c r="R85" s="34"/>
    </row>
    <row r="86" spans="1:18" s="7" customFormat="1" ht="12.75" hidden="1" customHeight="1" x14ac:dyDescent="0.25">
      <c r="A86" s="31" t="s">
        <v>68</v>
      </c>
      <c r="B86" s="99"/>
      <c r="C86" s="99"/>
      <c r="E86" s="289" t="s">
        <v>408</v>
      </c>
      <c r="F86" s="289"/>
      <c r="G86" s="289"/>
      <c r="H86" s="289"/>
      <c r="J86" s="34"/>
      <c r="K86" s="34"/>
      <c r="L86" s="34"/>
      <c r="M86" s="34"/>
      <c r="N86" s="34">
        <f t="shared" si="3"/>
        <v>0</v>
      </c>
      <c r="O86" s="34"/>
      <c r="P86" s="34"/>
      <c r="Q86" s="34"/>
      <c r="R86" s="34"/>
    </row>
    <row r="87" spans="1:18" s="7" customFormat="1" ht="12.75" hidden="1" customHeight="1" x14ac:dyDescent="0.25">
      <c r="A87" s="31" t="s">
        <v>159</v>
      </c>
      <c r="B87" s="99"/>
      <c r="C87" s="99"/>
      <c r="E87" s="289" t="s">
        <v>409</v>
      </c>
      <c r="F87" s="289"/>
      <c r="G87" s="289"/>
      <c r="H87" s="289"/>
      <c r="J87" s="34"/>
      <c r="K87" s="34"/>
      <c r="L87" s="34"/>
      <c r="M87" s="34"/>
      <c r="N87" s="34">
        <f t="shared" si="3"/>
        <v>0</v>
      </c>
      <c r="O87" s="34"/>
      <c r="P87" s="34"/>
      <c r="Q87" s="34"/>
      <c r="R87" s="34"/>
    </row>
    <row r="88" spans="1:18" s="7" customFormat="1" ht="12.75" hidden="1" customHeight="1" x14ac:dyDescent="0.25">
      <c r="A88" s="31" t="s">
        <v>160</v>
      </c>
      <c r="B88" s="99"/>
      <c r="C88" s="99"/>
      <c r="E88" s="289" t="s">
        <v>352</v>
      </c>
      <c r="F88" s="289"/>
      <c r="G88" s="289"/>
      <c r="H88" s="289"/>
      <c r="J88" s="34"/>
      <c r="K88" s="34"/>
      <c r="L88" s="34"/>
      <c r="M88" s="34"/>
      <c r="N88" s="34">
        <f t="shared" si="3"/>
        <v>0</v>
      </c>
      <c r="O88" s="34"/>
      <c r="P88" s="34"/>
      <c r="Q88" s="34"/>
      <c r="R88" s="34"/>
    </row>
    <row r="89" spans="1:18" s="7" customFormat="1" ht="12.75" hidden="1" customHeight="1" x14ac:dyDescent="0.25">
      <c r="A89" s="31" t="s">
        <v>70</v>
      </c>
      <c r="B89" s="99"/>
      <c r="C89" s="99"/>
      <c r="E89" s="289" t="s">
        <v>410</v>
      </c>
      <c r="F89" s="289"/>
      <c r="G89" s="289"/>
      <c r="H89" s="289"/>
      <c r="J89" s="34"/>
      <c r="K89" s="34"/>
      <c r="L89" s="34"/>
      <c r="M89" s="34"/>
      <c r="N89" s="34">
        <f t="shared" si="3"/>
        <v>0</v>
      </c>
      <c r="O89" s="34"/>
      <c r="P89" s="34"/>
      <c r="Q89" s="34"/>
      <c r="R89" s="34"/>
    </row>
    <row r="90" spans="1:18" s="7" customFormat="1" ht="12.75" hidden="1" customHeight="1" x14ac:dyDescent="0.25">
      <c r="A90" s="31" t="s">
        <v>161</v>
      </c>
      <c r="B90" s="99"/>
      <c r="C90" s="99"/>
      <c r="E90" s="289" t="s">
        <v>411</v>
      </c>
      <c r="F90" s="289"/>
      <c r="G90" s="289"/>
      <c r="H90" s="289"/>
      <c r="J90" s="34"/>
      <c r="K90" s="34"/>
      <c r="L90" s="34"/>
      <c r="M90" s="34"/>
      <c r="N90" s="34">
        <f t="shared" si="3"/>
        <v>0</v>
      </c>
      <c r="O90" s="34"/>
      <c r="P90" s="34"/>
      <c r="Q90" s="34"/>
      <c r="R90" s="34"/>
    </row>
    <row r="91" spans="1:18" s="7" customFormat="1" ht="12.75" hidden="1" customHeight="1" x14ac:dyDescent="0.25">
      <c r="A91" s="31" t="s">
        <v>71</v>
      </c>
      <c r="B91" s="99"/>
      <c r="C91" s="99"/>
      <c r="E91" s="289" t="s">
        <v>412</v>
      </c>
      <c r="F91" s="289"/>
      <c r="G91" s="289"/>
      <c r="H91" s="289"/>
      <c r="J91" s="34"/>
      <c r="K91" s="34"/>
      <c r="L91" s="34"/>
      <c r="M91" s="34"/>
      <c r="N91" s="34">
        <f t="shared" si="3"/>
        <v>0</v>
      </c>
      <c r="O91" s="34"/>
      <c r="P91" s="34"/>
      <c r="Q91" s="34"/>
      <c r="R91" s="34"/>
    </row>
    <row r="92" spans="1:18" s="7" customFormat="1" ht="12.75" hidden="1" customHeight="1" x14ac:dyDescent="0.25">
      <c r="A92" s="31" t="s">
        <v>163</v>
      </c>
      <c r="B92" s="99"/>
      <c r="C92" s="99"/>
      <c r="E92" s="289" t="s">
        <v>413</v>
      </c>
      <c r="F92" s="289"/>
      <c r="G92" s="289"/>
      <c r="H92" s="289"/>
      <c r="J92" s="34"/>
      <c r="K92" s="34"/>
      <c r="L92" s="34"/>
      <c r="M92" s="34"/>
      <c r="N92" s="34">
        <f t="shared" si="3"/>
        <v>0</v>
      </c>
      <c r="O92" s="34"/>
      <c r="P92" s="34"/>
      <c r="Q92" s="34"/>
      <c r="R92" s="34"/>
    </row>
    <row r="93" spans="1:18" s="7" customFormat="1" ht="12.75" hidden="1" customHeight="1" x14ac:dyDescent="0.25">
      <c r="A93" s="31" t="s">
        <v>164</v>
      </c>
      <c r="B93" s="99"/>
      <c r="C93" s="99"/>
      <c r="E93" s="289" t="s">
        <v>414</v>
      </c>
      <c r="F93" s="289"/>
      <c r="G93" s="289"/>
      <c r="H93" s="289"/>
      <c r="J93" s="34"/>
      <c r="K93" s="34"/>
      <c r="L93" s="34"/>
      <c r="M93" s="34"/>
      <c r="N93" s="34">
        <f t="shared" si="3"/>
        <v>0</v>
      </c>
      <c r="O93" s="34"/>
      <c r="P93" s="34"/>
      <c r="Q93" s="34"/>
      <c r="R93" s="34"/>
    </row>
    <row r="94" spans="1:18" s="7" customFormat="1" ht="12.75" hidden="1" customHeight="1" x14ac:dyDescent="0.25">
      <c r="A94" s="31" t="s">
        <v>165</v>
      </c>
      <c r="B94" s="99"/>
      <c r="C94" s="99"/>
      <c r="E94" s="289" t="s">
        <v>415</v>
      </c>
      <c r="F94" s="289"/>
      <c r="G94" s="289"/>
      <c r="H94" s="289"/>
      <c r="J94" s="34"/>
      <c r="K94" s="34"/>
      <c r="L94" s="34"/>
      <c r="M94" s="34"/>
      <c r="N94" s="34">
        <f t="shared" si="3"/>
        <v>0</v>
      </c>
      <c r="O94" s="34"/>
      <c r="P94" s="34"/>
      <c r="Q94" s="34"/>
      <c r="R94" s="34"/>
    </row>
    <row r="95" spans="1:18" s="7" customFormat="1" ht="12.75" hidden="1" customHeight="1" x14ac:dyDescent="0.25">
      <c r="A95" s="31" t="s">
        <v>166</v>
      </c>
      <c r="B95" s="99"/>
      <c r="C95" s="99"/>
      <c r="E95" s="289" t="s">
        <v>416</v>
      </c>
      <c r="F95" s="289"/>
      <c r="G95" s="289"/>
      <c r="H95" s="289"/>
      <c r="J95" s="34"/>
      <c r="K95" s="34"/>
      <c r="L95" s="34"/>
      <c r="M95" s="34"/>
      <c r="N95" s="34">
        <f t="shared" si="3"/>
        <v>0</v>
      </c>
      <c r="O95" s="34"/>
      <c r="P95" s="34"/>
      <c r="Q95" s="34"/>
      <c r="R95" s="34"/>
    </row>
    <row r="96" spans="1:18" s="7" customFormat="1" ht="12.75" hidden="1" customHeight="1" x14ac:dyDescent="0.25">
      <c r="A96" s="31" t="s">
        <v>167</v>
      </c>
      <c r="B96" s="99"/>
      <c r="C96" s="99"/>
      <c r="E96" s="289" t="s">
        <v>417</v>
      </c>
      <c r="F96" s="289"/>
      <c r="G96" s="289"/>
      <c r="H96" s="289"/>
      <c r="J96" s="34"/>
      <c r="K96" s="34"/>
      <c r="L96" s="34"/>
      <c r="M96" s="34"/>
      <c r="N96" s="34">
        <f t="shared" si="3"/>
        <v>0</v>
      </c>
      <c r="O96" s="34"/>
      <c r="P96" s="34"/>
      <c r="Q96" s="34"/>
      <c r="R96" s="34"/>
    </row>
    <row r="97" spans="1:18" s="7" customFormat="1" ht="15" customHeight="1" x14ac:dyDescent="0.25">
      <c r="A97" s="31" t="s">
        <v>72</v>
      </c>
      <c r="B97" s="99"/>
      <c r="C97" s="99"/>
      <c r="E97" s="289" t="s">
        <v>360</v>
      </c>
      <c r="F97" s="289"/>
      <c r="G97" s="289"/>
      <c r="H97" s="289"/>
      <c r="J97" s="34"/>
      <c r="K97" s="34"/>
      <c r="L97" s="34">
        <v>1500</v>
      </c>
      <c r="M97" s="34"/>
      <c r="N97" s="34">
        <f t="shared" si="3"/>
        <v>48500</v>
      </c>
      <c r="O97" s="34"/>
      <c r="P97" s="34">
        <v>50000</v>
      </c>
      <c r="Q97" s="34"/>
      <c r="R97" s="34">
        <v>50000</v>
      </c>
    </row>
    <row r="98" spans="1:18" s="7" customFormat="1" ht="15" customHeight="1" x14ac:dyDescent="0.25">
      <c r="A98" s="31" t="s">
        <v>74</v>
      </c>
      <c r="B98" s="99"/>
      <c r="C98" s="99"/>
      <c r="E98" s="289" t="s">
        <v>427</v>
      </c>
      <c r="F98" s="289"/>
      <c r="G98" s="289"/>
      <c r="H98" s="289"/>
      <c r="J98" s="34"/>
      <c r="K98" s="34"/>
      <c r="L98" s="34"/>
      <c r="M98" s="34"/>
      <c r="N98" s="34">
        <f t="shared" si="3"/>
        <v>10000</v>
      </c>
      <c r="O98" s="34"/>
      <c r="P98" s="34">
        <v>10000</v>
      </c>
      <c r="Q98" s="34"/>
      <c r="R98" s="34">
        <v>10000</v>
      </c>
    </row>
    <row r="99" spans="1:18" s="7" customFormat="1" ht="12.75" hidden="1" customHeight="1" x14ac:dyDescent="0.25">
      <c r="A99" s="31" t="s">
        <v>75</v>
      </c>
      <c r="B99" s="99"/>
      <c r="C99" s="99"/>
      <c r="E99" s="289" t="s">
        <v>428</v>
      </c>
      <c r="F99" s="289"/>
      <c r="G99" s="289"/>
      <c r="H99" s="289"/>
      <c r="J99" s="34"/>
      <c r="K99" s="34"/>
      <c r="L99" s="34"/>
      <c r="M99" s="34"/>
      <c r="N99" s="34">
        <f t="shared" si="3"/>
        <v>0</v>
      </c>
      <c r="O99" s="34"/>
      <c r="P99" s="34"/>
      <c r="Q99" s="34"/>
      <c r="R99" s="34"/>
    </row>
    <row r="100" spans="1:18" s="7" customFormat="1" ht="12.75" hidden="1" customHeight="1" x14ac:dyDescent="0.25">
      <c r="A100" s="31" t="s">
        <v>76</v>
      </c>
      <c r="B100" s="99"/>
      <c r="C100" s="99"/>
      <c r="E100" s="289" t="s">
        <v>429</v>
      </c>
      <c r="F100" s="289"/>
      <c r="G100" s="289"/>
      <c r="H100" s="289"/>
      <c r="J100" s="34"/>
      <c r="K100" s="34"/>
      <c r="L100" s="34"/>
      <c r="M100" s="34"/>
      <c r="N100" s="34">
        <f t="shared" si="3"/>
        <v>0</v>
      </c>
      <c r="O100" s="34"/>
      <c r="P100" s="34"/>
      <c r="Q100" s="34"/>
      <c r="R100" s="34"/>
    </row>
    <row r="101" spans="1:18" s="7" customFormat="1" ht="12.75" hidden="1" customHeight="1" x14ac:dyDescent="0.25">
      <c r="A101" s="31" t="s">
        <v>164</v>
      </c>
      <c r="B101" s="99"/>
      <c r="C101" s="99"/>
      <c r="E101" s="289" t="s">
        <v>430</v>
      </c>
      <c r="F101" s="289"/>
      <c r="G101" s="289"/>
      <c r="H101" s="289"/>
      <c r="J101" s="34"/>
      <c r="K101" s="34"/>
      <c r="L101" s="34"/>
      <c r="M101" s="34"/>
      <c r="N101" s="34">
        <f t="shared" si="3"/>
        <v>0</v>
      </c>
      <c r="O101" s="34"/>
      <c r="P101" s="34"/>
      <c r="Q101" s="34"/>
      <c r="R101" s="34"/>
    </row>
    <row r="102" spans="1:18" s="7" customFormat="1" ht="12.75" hidden="1" customHeight="1" x14ac:dyDescent="0.25">
      <c r="A102" s="31" t="s">
        <v>77</v>
      </c>
      <c r="B102" s="99"/>
      <c r="C102" s="99"/>
      <c r="E102" s="289" t="s">
        <v>431</v>
      </c>
      <c r="F102" s="289"/>
      <c r="G102" s="289"/>
      <c r="H102" s="289"/>
      <c r="J102" s="34"/>
      <c r="K102" s="34"/>
      <c r="L102" s="34"/>
      <c r="M102" s="34"/>
      <c r="N102" s="34">
        <f t="shared" si="3"/>
        <v>0</v>
      </c>
      <c r="O102" s="34"/>
      <c r="P102" s="34"/>
      <c r="Q102" s="34"/>
      <c r="R102" s="34"/>
    </row>
    <row r="103" spans="1:18" s="7" customFormat="1" ht="12.75" hidden="1" customHeight="1" x14ac:dyDescent="0.25">
      <c r="A103" s="31" t="s">
        <v>79</v>
      </c>
      <c r="B103" s="99"/>
      <c r="C103" s="99"/>
      <c r="E103" s="289" t="s">
        <v>432</v>
      </c>
      <c r="F103" s="289"/>
      <c r="G103" s="289"/>
      <c r="H103" s="289"/>
      <c r="J103" s="34"/>
      <c r="K103" s="34"/>
      <c r="L103" s="34"/>
      <c r="M103" s="34"/>
      <c r="N103" s="34">
        <f t="shared" si="3"/>
        <v>0</v>
      </c>
      <c r="O103" s="34"/>
      <c r="P103" s="34"/>
      <c r="Q103" s="34"/>
      <c r="R103" s="34"/>
    </row>
    <row r="104" spans="1:18" s="7" customFormat="1" ht="12.75" hidden="1" customHeight="1" x14ac:dyDescent="0.25">
      <c r="A104" s="31" t="s">
        <v>168</v>
      </c>
      <c r="B104" s="99"/>
      <c r="C104" s="99"/>
      <c r="E104" s="289" t="s">
        <v>433</v>
      </c>
      <c r="F104" s="289"/>
      <c r="G104" s="289"/>
      <c r="H104" s="289"/>
      <c r="J104" s="34"/>
      <c r="K104" s="34"/>
      <c r="L104" s="34"/>
      <c r="M104" s="34"/>
      <c r="N104" s="34">
        <f t="shared" si="3"/>
        <v>0</v>
      </c>
      <c r="O104" s="34"/>
      <c r="P104" s="34"/>
      <c r="Q104" s="34"/>
      <c r="R104" s="34"/>
    </row>
    <row r="105" spans="1:18" s="7" customFormat="1" ht="12.75" hidden="1" customHeight="1" x14ac:dyDescent="0.25">
      <c r="A105" s="31" t="s">
        <v>169</v>
      </c>
      <c r="B105" s="99"/>
      <c r="C105" s="99"/>
      <c r="E105" s="289" t="s">
        <v>434</v>
      </c>
      <c r="F105" s="289"/>
      <c r="G105" s="289"/>
      <c r="H105" s="289"/>
      <c r="J105" s="34"/>
      <c r="K105" s="34"/>
      <c r="L105" s="34"/>
      <c r="M105" s="34"/>
      <c r="N105" s="34">
        <f t="shared" si="3"/>
        <v>0</v>
      </c>
      <c r="O105" s="34"/>
      <c r="P105" s="34"/>
      <c r="Q105" s="34"/>
      <c r="R105" s="34"/>
    </row>
    <row r="106" spans="1:18" s="7" customFormat="1" ht="12.75" hidden="1" customHeight="1" x14ac:dyDescent="0.25">
      <c r="A106" s="31" t="s">
        <v>170</v>
      </c>
      <c r="B106" s="99"/>
      <c r="C106" s="99"/>
      <c r="E106" s="289" t="s">
        <v>435</v>
      </c>
      <c r="F106" s="289"/>
      <c r="G106" s="289"/>
      <c r="H106" s="289"/>
      <c r="J106" s="34"/>
      <c r="K106" s="34"/>
      <c r="L106" s="34"/>
      <c r="M106" s="34"/>
      <c r="N106" s="34">
        <f t="shared" si="3"/>
        <v>0</v>
      </c>
      <c r="O106" s="34"/>
      <c r="P106" s="34"/>
      <c r="Q106" s="34"/>
      <c r="R106" s="34"/>
    </row>
    <row r="107" spans="1:18" s="7" customFormat="1" ht="12.75" hidden="1" customHeight="1" x14ac:dyDescent="0.25">
      <c r="A107" s="31" t="s">
        <v>80</v>
      </c>
      <c r="B107" s="99"/>
      <c r="C107" s="99"/>
      <c r="E107" s="289" t="s">
        <v>436</v>
      </c>
      <c r="F107" s="289"/>
      <c r="G107" s="289"/>
      <c r="H107" s="289"/>
      <c r="J107" s="34"/>
      <c r="K107" s="34"/>
      <c r="L107" s="34"/>
      <c r="M107" s="34"/>
      <c r="N107" s="34">
        <f t="shared" si="3"/>
        <v>0</v>
      </c>
      <c r="O107" s="34"/>
      <c r="P107" s="34"/>
      <c r="Q107" s="34"/>
      <c r="R107" s="34"/>
    </row>
    <row r="108" spans="1:18" s="7" customFormat="1" ht="12.75" hidden="1" customHeight="1" x14ac:dyDescent="0.25">
      <c r="A108" s="31" t="s">
        <v>82</v>
      </c>
      <c r="B108" s="99"/>
      <c r="C108" s="99"/>
      <c r="E108" s="289" t="s">
        <v>437</v>
      </c>
      <c r="F108" s="289"/>
      <c r="G108" s="289"/>
      <c r="H108" s="289"/>
      <c r="J108" s="34"/>
      <c r="K108" s="34"/>
      <c r="L108" s="34"/>
      <c r="M108" s="34"/>
      <c r="N108" s="34">
        <f t="shared" si="3"/>
        <v>0</v>
      </c>
      <c r="O108" s="34"/>
      <c r="P108" s="34"/>
      <c r="Q108" s="34"/>
      <c r="R108" s="34"/>
    </row>
    <row r="109" spans="1:18" s="7" customFormat="1" ht="12.75" hidden="1" customHeight="1" x14ac:dyDescent="0.25">
      <c r="A109" s="31" t="s">
        <v>84</v>
      </c>
      <c r="B109" s="99"/>
      <c r="C109" s="99"/>
      <c r="E109" s="289" t="s">
        <v>438</v>
      </c>
      <c r="F109" s="289"/>
      <c r="G109" s="289"/>
      <c r="H109" s="289"/>
      <c r="J109" s="34"/>
      <c r="K109" s="34"/>
      <c r="L109" s="34"/>
      <c r="M109" s="34"/>
      <c r="N109" s="34">
        <f t="shared" si="3"/>
        <v>0</v>
      </c>
      <c r="O109" s="34"/>
      <c r="P109" s="34"/>
      <c r="Q109" s="34"/>
      <c r="R109" s="34"/>
    </row>
    <row r="110" spans="1:18" s="7" customFormat="1" ht="12.75" hidden="1" customHeight="1" x14ac:dyDescent="0.25">
      <c r="A110" s="31" t="s">
        <v>85</v>
      </c>
      <c r="B110" s="99"/>
      <c r="C110" s="99"/>
      <c r="E110" s="289" t="s">
        <v>439</v>
      </c>
      <c r="F110" s="289"/>
      <c r="G110" s="289"/>
      <c r="H110" s="289"/>
      <c r="J110" s="34"/>
      <c r="K110" s="34"/>
      <c r="L110" s="34"/>
      <c r="M110" s="34"/>
      <c r="N110" s="34">
        <f t="shared" si="3"/>
        <v>0</v>
      </c>
      <c r="O110" s="34"/>
      <c r="P110" s="34"/>
      <c r="Q110" s="34"/>
      <c r="R110" s="34"/>
    </row>
    <row r="111" spans="1:18" s="7" customFormat="1" ht="12.75" hidden="1" customHeight="1" x14ac:dyDescent="0.25">
      <c r="A111" s="31" t="s">
        <v>171</v>
      </c>
      <c r="B111" s="99"/>
      <c r="C111" s="99"/>
      <c r="E111" s="289" t="s">
        <v>440</v>
      </c>
      <c r="F111" s="289"/>
      <c r="G111" s="289"/>
      <c r="H111" s="289"/>
      <c r="J111" s="34"/>
      <c r="K111" s="34"/>
      <c r="L111" s="34"/>
      <c r="M111" s="34"/>
      <c r="N111" s="34">
        <f t="shared" si="3"/>
        <v>0</v>
      </c>
      <c r="O111" s="34"/>
      <c r="P111" s="34"/>
      <c r="Q111" s="34"/>
      <c r="R111" s="34"/>
    </row>
    <row r="112" spans="1:18" s="7" customFormat="1" ht="12.75" hidden="1" customHeight="1" x14ac:dyDescent="0.25">
      <c r="A112" s="31" t="s">
        <v>172</v>
      </c>
      <c r="B112" s="99"/>
      <c r="C112" s="99"/>
      <c r="E112" s="289" t="s">
        <v>441</v>
      </c>
      <c r="F112" s="289"/>
      <c r="G112" s="289"/>
      <c r="H112" s="289"/>
      <c r="J112" s="34"/>
      <c r="K112" s="34"/>
      <c r="L112" s="34"/>
      <c r="M112" s="34"/>
      <c r="N112" s="34">
        <f t="shared" si="3"/>
        <v>0</v>
      </c>
      <c r="O112" s="34"/>
      <c r="P112" s="34"/>
      <c r="Q112" s="34"/>
      <c r="R112" s="34"/>
    </row>
    <row r="113" spans="1:21" s="7" customFormat="1" ht="12.75" hidden="1" customHeight="1" x14ac:dyDescent="0.25">
      <c r="A113" s="31" t="s">
        <v>86</v>
      </c>
      <c r="B113" s="99"/>
      <c r="C113" s="99"/>
      <c r="E113" s="289" t="s">
        <v>634</v>
      </c>
      <c r="F113" s="289"/>
      <c r="G113" s="289"/>
      <c r="H113" s="289"/>
      <c r="J113" s="34"/>
      <c r="K113" s="34"/>
      <c r="L113" s="34"/>
      <c r="M113" s="34"/>
      <c r="N113" s="34">
        <f t="shared" si="3"/>
        <v>0</v>
      </c>
      <c r="O113" s="34"/>
      <c r="P113" s="34"/>
      <c r="Q113" s="34"/>
      <c r="R113" s="34"/>
    </row>
    <row r="114" spans="1:21" s="7" customFormat="1" ht="15" customHeight="1" x14ac:dyDescent="0.25">
      <c r="A114" s="31" t="s">
        <v>61</v>
      </c>
      <c r="B114" s="99"/>
      <c r="C114" s="99"/>
      <c r="E114" s="289" t="s">
        <v>366</v>
      </c>
      <c r="F114" s="289"/>
      <c r="G114" s="289"/>
      <c r="H114" s="289"/>
      <c r="J114" s="34"/>
      <c r="K114" s="34"/>
      <c r="L114" s="34"/>
      <c r="M114" s="34"/>
      <c r="N114" s="34">
        <f t="shared" si="3"/>
        <v>10000</v>
      </c>
      <c r="O114" s="34"/>
      <c r="P114" s="34">
        <v>10000</v>
      </c>
      <c r="Q114" s="34"/>
      <c r="R114" s="176">
        <v>10000</v>
      </c>
    </row>
    <row r="115" spans="1:21" s="7" customFormat="1" ht="15" customHeight="1" x14ac:dyDescent="0.25">
      <c r="A115" s="31" t="s">
        <v>246</v>
      </c>
      <c r="B115" s="99"/>
      <c r="C115" s="99"/>
      <c r="E115" s="289" t="s">
        <v>372</v>
      </c>
      <c r="F115" s="289"/>
      <c r="G115" s="289"/>
      <c r="H115" s="289"/>
      <c r="J115" s="34"/>
      <c r="K115" s="34"/>
      <c r="L115" s="34"/>
      <c r="M115" s="34"/>
      <c r="N115" s="34">
        <f t="shared" si="3"/>
        <v>5000</v>
      </c>
      <c r="O115" s="34"/>
      <c r="P115" s="34">
        <v>5000</v>
      </c>
      <c r="Q115" s="34"/>
      <c r="R115" s="161">
        <v>5000</v>
      </c>
      <c r="U115" s="7">
        <v>314050</v>
      </c>
    </row>
    <row r="116" spans="1:21" s="7" customFormat="1" ht="18" customHeight="1" x14ac:dyDescent="0.3">
      <c r="A116" s="293" t="s">
        <v>190</v>
      </c>
      <c r="B116" s="293"/>
      <c r="C116" s="293"/>
      <c r="J116" s="138">
        <f>SUM(J47:J115)</f>
        <v>36470</v>
      </c>
      <c r="K116" s="139"/>
      <c r="L116" s="138">
        <f>SUM(L47:L115)</f>
        <v>10500</v>
      </c>
      <c r="M116" s="34"/>
      <c r="N116" s="138">
        <f>SUM(N47:N115)</f>
        <v>1305700</v>
      </c>
      <c r="O116" s="34"/>
      <c r="P116" s="138">
        <f>SUM(P47:P115)</f>
        <v>1316200</v>
      </c>
      <c r="Q116" s="34"/>
      <c r="R116" s="138">
        <f>SUM(R47:R115)</f>
        <v>1316200</v>
      </c>
      <c r="U116" s="7">
        <f>N116-U115</f>
        <v>991650</v>
      </c>
    </row>
    <row r="117" spans="1:21" s="7" customFormat="1" ht="6" hidden="1" customHeight="1" x14ac:dyDescent="0.3">
      <c r="A117" s="19"/>
      <c r="B117" s="19"/>
      <c r="C117" s="19"/>
      <c r="J117" s="139"/>
      <c r="K117" s="139"/>
      <c r="L117" s="34"/>
      <c r="M117" s="34"/>
      <c r="N117" s="34"/>
      <c r="O117" s="34"/>
      <c r="P117" s="154"/>
      <c r="Q117" s="34"/>
      <c r="R117" s="34"/>
    </row>
    <row r="118" spans="1:21" s="7" customFormat="1" ht="12" hidden="1" customHeight="1" x14ac:dyDescent="0.25">
      <c r="A118" s="63" t="s">
        <v>188</v>
      </c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21" s="7" customFormat="1" ht="12" hidden="1" customHeight="1" x14ac:dyDescent="0.25">
      <c r="A119" s="75" t="s">
        <v>108</v>
      </c>
      <c r="E119" s="100">
        <v>5</v>
      </c>
      <c r="F119" s="101" t="s">
        <v>28</v>
      </c>
      <c r="G119" s="100" t="s">
        <v>7</v>
      </c>
      <c r="H119" s="100" t="s">
        <v>17</v>
      </c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21" s="7" customFormat="1" ht="12" hidden="1" customHeight="1" x14ac:dyDescent="0.25">
      <c r="A120" s="75" t="s">
        <v>179</v>
      </c>
      <c r="E120" s="100">
        <v>5</v>
      </c>
      <c r="F120" s="101" t="s">
        <v>28</v>
      </c>
      <c r="G120" s="100" t="s">
        <v>7</v>
      </c>
      <c r="H120" s="100" t="s">
        <v>63</v>
      </c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21" s="7" customFormat="1" ht="12" hidden="1" customHeight="1" x14ac:dyDescent="0.25">
      <c r="A121" s="75" t="s">
        <v>180</v>
      </c>
      <c r="E121" s="100">
        <v>5</v>
      </c>
      <c r="F121" s="101" t="s">
        <v>28</v>
      </c>
      <c r="G121" s="100" t="s">
        <v>7</v>
      </c>
      <c r="H121" s="102" t="s">
        <v>48</v>
      </c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21" s="7" customFormat="1" ht="12" hidden="1" customHeight="1" x14ac:dyDescent="0.25">
      <c r="A122" s="75" t="s">
        <v>180</v>
      </c>
      <c r="E122" s="100">
        <v>5</v>
      </c>
      <c r="F122" s="101" t="s">
        <v>28</v>
      </c>
      <c r="G122" s="100" t="s">
        <v>7</v>
      </c>
      <c r="H122" s="102" t="s">
        <v>48</v>
      </c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21" s="7" customFormat="1" ht="12" hidden="1" customHeight="1" x14ac:dyDescent="0.25">
      <c r="A123" s="75" t="s">
        <v>181</v>
      </c>
      <c r="E123" s="100">
        <v>5</v>
      </c>
      <c r="F123" s="101" t="s">
        <v>28</v>
      </c>
      <c r="G123" s="100" t="s">
        <v>7</v>
      </c>
      <c r="H123" s="100" t="s">
        <v>10</v>
      </c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21" s="7" customFormat="1" ht="12" hidden="1" customHeight="1" x14ac:dyDescent="0.25">
      <c r="A124" s="75" t="s">
        <v>180</v>
      </c>
      <c r="E124" s="100">
        <v>5</v>
      </c>
      <c r="F124" s="101" t="s">
        <v>28</v>
      </c>
      <c r="G124" s="100" t="s">
        <v>7</v>
      </c>
      <c r="H124" s="102" t="s">
        <v>48</v>
      </c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21" s="7" customFormat="1" ht="12" hidden="1" customHeight="1" x14ac:dyDescent="0.25">
      <c r="A125" s="75" t="s">
        <v>182</v>
      </c>
      <c r="E125" s="100">
        <v>5</v>
      </c>
      <c r="F125" s="101" t="s">
        <v>28</v>
      </c>
      <c r="G125" s="100" t="s">
        <v>7</v>
      </c>
      <c r="H125" s="100" t="s">
        <v>8</v>
      </c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21" s="7" customFormat="1" ht="12" hidden="1" customHeight="1" x14ac:dyDescent="0.25">
      <c r="A126" s="75" t="s">
        <v>183</v>
      </c>
      <c r="E126" s="100">
        <v>5</v>
      </c>
      <c r="F126" s="101" t="s">
        <v>28</v>
      </c>
      <c r="G126" s="100" t="s">
        <v>7</v>
      </c>
      <c r="H126" s="100" t="s">
        <v>15</v>
      </c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21" s="7" customFormat="1" ht="19" hidden="1" customHeight="1" x14ac:dyDescent="0.3">
      <c r="A127" s="58" t="s">
        <v>184</v>
      </c>
      <c r="J127" s="147">
        <f>SUM(J119:J126)</f>
        <v>0</v>
      </c>
      <c r="K127" s="148"/>
      <c r="L127" s="147">
        <f>SUM(L119:L126)</f>
        <v>0</v>
      </c>
      <c r="M127" s="148"/>
      <c r="N127" s="147">
        <f>SUM(N119:N126)</f>
        <v>0</v>
      </c>
      <c r="O127" s="148"/>
      <c r="P127" s="147">
        <f>SUM(P119:P126)</f>
        <v>0</v>
      </c>
      <c r="Q127" s="148"/>
      <c r="R127" s="147">
        <f>SUM(R119:R126)</f>
        <v>0</v>
      </c>
    </row>
    <row r="128" spans="1:21" s="7" customFormat="1" ht="6" customHeight="1" x14ac:dyDescent="0.25"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s="7" customFormat="1" ht="18" customHeight="1" x14ac:dyDescent="0.3">
      <c r="A129" s="62" t="s">
        <v>189</v>
      </c>
      <c r="B129" s="11"/>
      <c r="C129" s="11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s="7" customFormat="1" ht="12.75" hidden="1" customHeight="1" x14ac:dyDescent="0.25">
      <c r="A130" s="64" t="s">
        <v>89</v>
      </c>
      <c r="B130" s="9"/>
      <c r="C130" s="9"/>
      <c r="E130" s="100">
        <v>1</v>
      </c>
      <c r="F130" s="101" t="s">
        <v>12</v>
      </c>
      <c r="G130" s="100" t="s">
        <v>53</v>
      </c>
      <c r="H130" s="102" t="s">
        <v>10</v>
      </c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1:18" s="7" customFormat="1" ht="12.75" hidden="1" customHeight="1" x14ac:dyDescent="0.25">
      <c r="A131" s="75" t="s">
        <v>91</v>
      </c>
      <c r="B131" s="99"/>
      <c r="C131" s="99"/>
      <c r="E131" s="100">
        <v>1</v>
      </c>
      <c r="F131" s="101" t="s">
        <v>92</v>
      </c>
      <c r="G131" s="100" t="s">
        <v>7</v>
      </c>
      <c r="H131" s="100" t="s">
        <v>8</v>
      </c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 s="7" customFormat="1" ht="12.75" hidden="1" customHeight="1" x14ac:dyDescent="0.25">
      <c r="A132" s="75" t="s">
        <v>93</v>
      </c>
      <c r="B132" s="99"/>
      <c r="C132" s="99"/>
      <c r="E132" s="100">
        <v>1</v>
      </c>
      <c r="F132" s="101" t="s">
        <v>92</v>
      </c>
      <c r="G132" s="100" t="s">
        <v>33</v>
      </c>
      <c r="H132" s="100" t="s">
        <v>8</v>
      </c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18" s="7" customFormat="1" ht="12.75" hidden="1" customHeight="1" x14ac:dyDescent="0.25">
      <c r="A133" s="75" t="s">
        <v>94</v>
      </c>
      <c r="B133" s="104"/>
      <c r="C133" s="104"/>
      <c r="E133" s="100">
        <v>1</v>
      </c>
      <c r="F133" s="101" t="s">
        <v>92</v>
      </c>
      <c r="G133" s="100" t="s">
        <v>33</v>
      </c>
      <c r="H133" s="100" t="s">
        <v>48</v>
      </c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8" s="7" customFormat="1" ht="15" customHeight="1" x14ac:dyDescent="0.25">
      <c r="A134" s="31" t="s">
        <v>95</v>
      </c>
      <c r="B134" s="104"/>
      <c r="C134" s="104"/>
      <c r="D134" s="101"/>
      <c r="E134" s="289" t="s">
        <v>373</v>
      </c>
      <c r="F134" s="289"/>
      <c r="G134" s="289"/>
      <c r="H134" s="289"/>
      <c r="J134" s="34"/>
      <c r="K134" s="34"/>
      <c r="L134" s="34"/>
      <c r="M134" s="34"/>
      <c r="N134" s="34"/>
      <c r="O134" s="34"/>
      <c r="P134" s="34"/>
      <c r="Q134" s="34"/>
      <c r="R134" s="34">
        <v>73850</v>
      </c>
    </row>
    <row r="135" spans="1:18" s="7" customFormat="1" ht="15" customHeight="1" x14ac:dyDescent="0.25">
      <c r="A135" s="31" t="s">
        <v>96</v>
      </c>
      <c r="B135" s="99"/>
      <c r="C135" s="99"/>
      <c r="E135" s="289" t="s">
        <v>379</v>
      </c>
      <c r="F135" s="289"/>
      <c r="G135" s="289"/>
      <c r="H135" s="289"/>
      <c r="J135" s="34"/>
      <c r="K135" s="34"/>
      <c r="L135" s="34"/>
      <c r="M135" s="34"/>
      <c r="N135" s="34"/>
      <c r="O135" s="34"/>
      <c r="P135" s="34"/>
      <c r="Q135" s="34"/>
      <c r="R135" s="34">
        <v>120000</v>
      </c>
    </row>
    <row r="136" spans="1:18" s="7" customFormat="1" ht="12.75" hidden="1" customHeight="1" x14ac:dyDescent="0.25">
      <c r="A136" s="75" t="s">
        <v>97</v>
      </c>
      <c r="B136" s="104"/>
      <c r="C136" s="104"/>
      <c r="E136" s="274" t="s">
        <v>635</v>
      </c>
      <c r="F136" s="274"/>
      <c r="G136" s="274"/>
      <c r="H136" s="274"/>
      <c r="J136" s="34"/>
      <c r="K136" s="34"/>
      <c r="L136" s="34"/>
      <c r="M136" s="34"/>
      <c r="N136" s="34">
        <f>P136-L136</f>
        <v>0</v>
      </c>
      <c r="O136" s="34"/>
      <c r="P136" s="34"/>
      <c r="Q136" s="34"/>
      <c r="R136" s="34"/>
    </row>
    <row r="137" spans="1:18" s="7" customFormat="1" ht="12.75" hidden="1" customHeight="1" x14ac:dyDescent="0.25">
      <c r="A137" s="75" t="s">
        <v>98</v>
      </c>
      <c r="B137" s="104"/>
      <c r="C137" s="104"/>
      <c r="D137" s="101"/>
      <c r="E137" s="274" t="s">
        <v>636</v>
      </c>
      <c r="F137" s="274"/>
      <c r="G137" s="274"/>
      <c r="H137" s="27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1:18" s="7" customFormat="1" ht="12.75" hidden="1" customHeight="1" x14ac:dyDescent="0.25">
      <c r="A138" s="75" t="s">
        <v>99</v>
      </c>
      <c r="B138" s="99"/>
      <c r="C138" s="99"/>
      <c r="E138" s="274" t="s">
        <v>637</v>
      </c>
      <c r="F138" s="274"/>
      <c r="G138" s="274"/>
      <c r="H138" s="27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18" s="7" customFormat="1" ht="12.75" hidden="1" customHeight="1" x14ac:dyDescent="0.25">
      <c r="A139" s="75" t="s">
        <v>174</v>
      </c>
      <c r="B139" s="99"/>
      <c r="C139" s="99"/>
      <c r="E139" s="274" t="s">
        <v>638</v>
      </c>
      <c r="F139" s="274"/>
      <c r="G139" s="274"/>
      <c r="H139" s="27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1:18" s="7" customFormat="1" ht="12.75" hidden="1" customHeight="1" x14ac:dyDescent="0.25">
      <c r="A140" s="75" t="s">
        <v>175</v>
      </c>
      <c r="B140" s="99"/>
      <c r="C140" s="99"/>
      <c r="E140" s="274" t="s">
        <v>639</v>
      </c>
      <c r="F140" s="274"/>
      <c r="G140" s="274"/>
      <c r="H140" s="27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1:18" s="7" customFormat="1" ht="12.75" hidden="1" customHeight="1" x14ac:dyDescent="0.25">
      <c r="A141" s="75" t="s">
        <v>176</v>
      </c>
      <c r="B141" s="99"/>
      <c r="C141" s="99"/>
      <c r="E141" s="274" t="s">
        <v>640</v>
      </c>
      <c r="F141" s="274"/>
      <c r="G141" s="274"/>
      <c r="H141" s="27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1:18" s="7" customFormat="1" ht="12.75" hidden="1" customHeight="1" x14ac:dyDescent="0.25">
      <c r="A142" s="75" t="s">
        <v>100</v>
      </c>
      <c r="B142" s="99"/>
      <c r="C142" s="99"/>
      <c r="E142" s="274" t="s">
        <v>641</v>
      </c>
      <c r="F142" s="274"/>
      <c r="G142" s="274"/>
      <c r="H142" s="27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1:18" s="7" customFormat="1" ht="12.75" hidden="1" customHeight="1" x14ac:dyDescent="0.25">
      <c r="A143" s="75" t="s">
        <v>102</v>
      </c>
      <c r="B143" s="99"/>
      <c r="C143" s="99"/>
      <c r="E143" s="274" t="s">
        <v>642</v>
      </c>
      <c r="F143" s="274"/>
      <c r="G143" s="274"/>
      <c r="H143" s="27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1:18" s="7" customFormat="1" ht="12.75" hidden="1" customHeight="1" x14ac:dyDescent="0.25">
      <c r="A144" s="75" t="s">
        <v>103</v>
      </c>
      <c r="B144" s="99"/>
      <c r="C144" s="99"/>
      <c r="E144" s="274" t="s">
        <v>374</v>
      </c>
      <c r="F144" s="274"/>
      <c r="G144" s="274"/>
      <c r="H144" s="27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1:22" s="7" customFormat="1" ht="12.75" hidden="1" customHeight="1" x14ac:dyDescent="0.25">
      <c r="A145" s="75" t="s">
        <v>104</v>
      </c>
      <c r="B145" s="99"/>
      <c r="C145" s="99"/>
      <c r="D145" s="101"/>
      <c r="E145" s="274" t="s">
        <v>375</v>
      </c>
      <c r="F145" s="274"/>
      <c r="G145" s="274"/>
      <c r="H145" s="27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22" s="7" customFormat="1" ht="12.75" hidden="1" customHeight="1" x14ac:dyDescent="0.25">
      <c r="A146" s="75" t="s">
        <v>105</v>
      </c>
      <c r="B146" s="99"/>
      <c r="C146" s="99"/>
      <c r="D146" s="101"/>
      <c r="E146" s="274" t="s">
        <v>643</v>
      </c>
      <c r="F146" s="274"/>
      <c r="G146" s="274"/>
      <c r="H146" s="27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22" s="7" customFormat="1" ht="12.75" hidden="1" customHeight="1" x14ac:dyDescent="0.25">
      <c r="A147" s="75" t="s">
        <v>106</v>
      </c>
      <c r="B147" s="99"/>
      <c r="C147" s="99"/>
      <c r="D147" s="101"/>
      <c r="E147" s="274" t="s">
        <v>644</v>
      </c>
      <c r="F147" s="274"/>
      <c r="G147" s="274"/>
      <c r="H147" s="27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22" s="7" customFormat="1" ht="12.75" hidden="1" customHeight="1" x14ac:dyDescent="0.25">
      <c r="A148" s="75" t="s">
        <v>177</v>
      </c>
      <c r="B148" s="99"/>
      <c r="C148" s="99"/>
      <c r="D148" s="101"/>
      <c r="E148" s="274" t="s">
        <v>645</v>
      </c>
      <c r="F148" s="274"/>
      <c r="G148" s="274"/>
      <c r="H148" s="27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22" s="7" customFormat="1" ht="12.75" hidden="1" customHeight="1" x14ac:dyDescent="0.25">
      <c r="A149" s="75" t="s">
        <v>178</v>
      </c>
      <c r="B149" s="99"/>
      <c r="C149" s="99"/>
      <c r="D149" s="101"/>
      <c r="E149" s="274" t="s">
        <v>646</v>
      </c>
      <c r="F149" s="274"/>
      <c r="G149" s="274"/>
      <c r="H149" s="27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1:22" s="25" customFormat="1" ht="18" customHeight="1" x14ac:dyDescent="0.3">
      <c r="A150" s="58" t="s">
        <v>107</v>
      </c>
      <c r="B150" s="24"/>
      <c r="C150" s="24"/>
      <c r="J150" s="20">
        <f>SUM(J131:J149)</f>
        <v>0</v>
      </c>
      <c r="K150" s="21"/>
      <c r="L150" s="20">
        <f>SUM(L131:L145)</f>
        <v>0</v>
      </c>
      <c r="M150" s="148"/>
      <c r="N150" s="20">
        <f>SUM(N131:N145)</f>
        <v>0</v>
      </c>
      <c r="O150" s="148"/>
      <c r="P150" s="20">
        <f>SUM(P131:P145)</f>
        <v>0</v>
      </c>
      <c r="Q150" s="148"/>
      <c r="R150" s="20">
        <f>SUM(R131:R145)</f>
        <v>193850</v>
      </c>
      <c r="U150" s="25">
        <f>L152+7500</f>
        <v>8514282.8600000013</v>
      </c>
    </row>
    <row r="151" spans="1:22" s="7" customFormat="1" ht="6" customHeight="1" x14ac:dyDescent="0.25"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1:22" s="7" customFormat="1" ht="20.149999999999999" customHeight="1" thickBot="1" x14ac:dyDescent="0.35">
      <c r="A152" s="11" t="s">
        <v>109</v>
      </c>
      <c r="B152" s="26"/>
      <c r="C152" s="26"/>
      <c r="J152" s="27">
        <f>J44+J116+J127+J150</f>
        <v>18782513.930000003</v>
      </c>
      <c r="K152" s="21"/>
      <c r="L152" s="27">
        <f>L44+L116+L127+L150</f>
        <v>8506782.8600000013</v>
      </c>
      <c r="M152" s="34"/>
      <c r="N152" s="27">
        <f>N44+N116+N127+N150</f>
        <v>20563667.280000005</v>
      </c>
      <c r="O152" s="34"/>
      <c r="P152" s="27">
        <f>P44+P116+P127+P150</f>
        <v>29070450.140000001</v>
      </c>
      <c r="Q152" s="34"/>
      <c r="R152" s="27">
        <f>R44+R116+R127+R150</f>
        <v>30030877.700000003</v>
      </c>
      <c r="U152" s="7">
        <v>7500</v>
      </c>
    </row>
    <row r="153" spans="1:22" s="7" customFormat="1" ht="13" thickTop="1" x14ac:dyDescent="0.25">
      <c r="A153" s="29"/>
      <c r="B153" s="29"/>
      <c r="C153" s="29"/>
      <c r="D153" s="32"/>
      <c r="E153" s="29"/>
      <c r="F153" s="29"/>
      <c r="H153" s="33"/>
      <c r="I153" s="33"/>
      <c r="J153" s="33"/>
      <c r="K153" s="33"/>
      <c r="L153" s="33"/>
      <c r="M153" s="33"/>
      <c r="U153" s="7">
        <f>P152+U152</f>
        <v>29077950.140000001</v>
      </c>
      <c r="V153" s="7">
        <f>N152-314050</f>
        <v>20249617.280000005</v>
      </c>
    </row>
    <row r="154" spans="1:22" s="7" customFormat="1" x14ac:dyDescent="0.25"/>
    <row r="155" spans="1:22" s="7" customFormat="1" x14ac:dyDescent="0.25"/>
    <row r="156" spans="1:22" x14ac:dyDescent="0.25">
      <c r="A156" s="289" t="s">
        <v>132</v>
      </c>
      <c r="B156" s="289"/>
      <c r="C156" s="289"/>
      <c r="D156" s="31"/>
      <c r="E156" s="30"/>
      <c r="G156" s="29"/>
      <c r="I156" s="29"/>
      <c r="J156" s="289" t="s">
        <v>133</v>
      </c>
      <c r="K156" s="289"/>
      <c r="L156" s="289"/>
      <c r="M156" s="42"/>
      <c r="N156" s="44"/>
      <c r="O156" s="44"/>
      <c r="P156" s="276" t="s">
        <v>134</v>
      </c>
      <c r="Q156" s="276"/>
      <c r="R156" s="276"/>
    </row>
    <row r="157" spans="1:22" x14ac:dyDescent="0.25">
      <c r="A157" s="45"/>
      <c r="D157" s="31"/>
      <c r="E157" s="46"/>
      <c r="G157" s="29"/>
      <c r="I157" s="29"/>
      <c r="J157" s="144"/>
      <c r="M157" s="28"/>
      <c r="N157" s="34"/>
      <c r="O157" s="34"/>
      <c r="P157" s="46"/>
    </row>
    <row r="158" spans="1:22" x14ac:dyDescent="0.25">
      <c r="A158" s="45"/>
      <c r="D158" s="31"/>
      <c r="E158" s="46"/>
      <c r="G158" s="29"/>
      <c r="I158" s="29"/>
      <c r="J158" s="144"/>
      <c r="M158" s="83"/>
      <c r="N158" s="34"/>
      <c r="O158" s="34"/>
      <c r="P158" s="46"/>
    </row>
    <row r="159" spans="1:22" x14ac:dyDescent="0.25">
      <c r="A159" s="47"/>
      <c r="D159" s="29"/>
      <c r="E159" s="48"/>
      <c r="G159" s="29"/>
      <c r="I159" s="29"/>
      <c r="J159" s="29"/>
      <c r="M159" s="29"/>
      <c r="P159" s="48"/>
    </row>
    <row r="160" spans="1:22" ht="13" x14ac:dyDescent="0.3">
      <c r="A160" s="292" t="s">
        <v>265</v>
      </c>
      <c r="B160" s="292"/>
      <c r="C160" s="292"/>
      <c r="D160" s="50"/>
      <c r="E160" s="51"/>
      <c r="G160" s="29"/>
      <c r="I160" s="29"/>
      <c r="J160" s="292" t="s">
        <v>274</v>
      </c>
      <c r="K160" s="292"/>
      <c r="L160" s="292"/>
      <c r="M160" s="52"/>
      <c r="N160" s="54"/>
      <c r="O160" s="54"/>
      <c r="P160" s="277" t="s">
        <v>136</v>
      </c>
      <c r="Q160" s="277"/>
      <c r="R160" s="277"/>
    </row>
    <row r="161" spans="1:18" x14ac:dyDescent="0.25">
      <c r="A161" s="289" t="s">
        <v>872</v>
      </c>
      <c r="B161" s="289"/>
      <c r="C161" s="289"/>
      <c r="D161" s="29"/>
      <c r="E161" s="30"/>
      <c r="G161" s="29"/>
      <c r="I161" s="29"/>
      <c r="J161" s="289" t="s">
        <v>255</v>
      </c>
      <c r="K161" s="289"/>
      <c r="L161" s="289"/>
      <c r="M161" s="31"/>
      <c r="N161" s="33"/>
      <c r="O161" s="33"/>
      <c r="P161" s="278" t="s">
        <v>138</v>
      </c>
      <c r="Q161" s="278"/>
      <c r="R161" s="278"/>
    </row>
  </sheetData>
  <customSheetViews>
    <customSheetView guid="{DE3A1FFE-44A0-41BD-98AB-2A2226968564}" showPageBreaks="1" printArea="1" hiddenRows="1" view="pageBreakPreview">
      <pane xSplit="1" ySplit="14" topLeftCell="B15" activePane="bottomRight" state="frozen"/>
      <selection pane="bottomRight" activeCell="R18" sqref="R18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26" activePane="bottomRight" state="frozen"/>
      <selection pane="bottomRight" activeCell="R149" sqref="R149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33" activePane="bottomRight" state="frozen"/>
      <selection pane="bottomRight" activeCell="R112" sqref="R112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33" activePane="bottomRight" state="frozen"/>
      <selection pane="bottomRight" activeCell="C12" sqref="C12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pane xSplit="1" ySplit="14" topLeftCell="E56" activePane="bottomRight" state="frozen"/>
      <selection pane="bottomRight" activeCell="R114" sqref="R114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29">
    <mergeCell ref="A15:C15"/>
    <mergeCell ref="E15:H15"/>
    <mergeCell ref="A116:C116"/>
    <mergeCell ref="A3:S3"/>
    <mergeCell ref="A4:S4"/>
    <mergeCell ref="L11:P11"/>
    <mergeCell ref="A13:C13"/>
    <mergeCell ref="E13:H13"/>
    <mergeCell ref="P12:P14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5:H35"/>
    <mergeCell ref="E36:H36"/>
    <mergeCell ref="E37:H37"/>
    <mergeCell ref="P156:R156"/>
    <mergeCell ref="P160:R160"/>
    <mergeCell ref="P161:R161"/>
    <mergeCell ref="A156:C156"/>
    <mergeCell ref="A160:C160"/>
    <mergeCell ref="A161:C161"/>
    <mergeCell ref="J156:L156"/>
    <mergeCell ref="J160:L160"/>
    <mergeCell ref="J161:L161"/>
    <mergeCell ref="E38:H38"/>
    <mergeCell ref="E39:H39"/>
    <mergeCell ref="E30:H30"/>
    <mergeCell ref="E31:H31"/>
    <mergeCell ref="E32:H32"/>
    <mergeCell ref="E33:H33"/>
    <mergeCell ref="E34:H34"/>
    <mergeCell ref="E48:H48"/>
    <mergeCell ref="E49:H49"/>
    <mergeCell ref="E50:H50"/>
    <mergeCell ref="E51:H51"/>
    <mergeCell ref="E52:H52"/>
    <mergeCell ref="E40:H40"/>
    <mergeCell ref="E41:H41"/>
    <mergeCell ref="E42:H42"/>
    <mergeCell ref="E43:H43"/>
    <mergeCell ref="E47:H47"/>
    <mergeCell ref="E58:H58"/>
    <mergeCell ref="E59:H59"/>
    <mergeCell ref="E60:H60"/>
    <mergeCell ref="E61:H61"/>
    <mergeCell ref="E62:H62"/>
    <mergeCell ref="E53:H53"/>
    <mergeCell ref="E54:H54"/>
    <mergeCell ref="E55:H55"/>
    <mergeCell ref="E56:H56"/>
    <mergeCell ref="E57:H57"/>
    <mergeCell ref="E68:H68"/>
    <mergeCell ref="E69:H69"/>
    <mergeCell ref="E70:H70"/>
    <mergeCell ref="E71:H71"/>
    <mergeCell ref="E72:H72"/>
    <mergeCell ref="E63:H63"/>
    <mergeCell ref="E64:H64"/>
    <mergeCell ref="E65:H65"/>
    <mergeCell ref="E66:H66"/>
    <mergeCell ref="E67:H67"/>
    <mergeCell ref="E78:H78"/>
    <mergeCell ref="E79:H79"/>
    <mergeCell ref="E80:H80"/>
    <mergeCell ref="E81:H81"/>
    <mergeCell ref="E82:H82"/>
    <mergeCell ref="E73:H73"/>
    <mergeCell ref="E74:H74"/>
    <mergeCell ref="E75:H75"/>
    <mergeCell ref="E76:H76"/>
    <mergeCell ref="E77:H77"/>
    <mergeCell ref="E88:H88"/>
    <mergeCell ref="E89:H89"/>
    <mergeCell ref="E90:H90"/>
    <mergeCell ref="E91:H91"/>
    <mergeCell ref="E92:H92"/>
    <mergeCell ref="E83:H83"/>
    <mergeCell ref="E84:H84"/>
    <mergeCell ref="E85:H85"/>
    <mergeCell ref="E86:H86"/>
    <mergeCell ref="E87:H87"/>
    <mergeCell ref="E98:H98"/>
    <mergeCell ref="E99:H99"/>
    <mergeCell ref="E100:H100"/>
    <mergeCell ref="E101:H101"/>
    <mergeCell ref="E102:H102"/>
    <mergeCell ref="E93:H93"/>
    <mergeCell ref="E94:H94"/>
    <mergeCell ref="E95:H95"/>
    <mergeCell ref="E96:H96"/>
    <mergeCell ref="E97:H97"/>
    <mergeCell ref="E108:H108"/>
    <mergeCell ref="E109:H109"/>
    <mergeCell ref="E110:H110"/>
    <mergeCell ref="E111:H111"/>
    <mergeCell ref="E112:H112"/>
    <mergeCell ref="E103:H103"/>
    <mergeCell ref="E104:H104"/>
    <mergeCell ref="E105:H105"/>
    <mergeCell ref="E106:H106"/>
    <mergeCell ref="E107:H107"/>
    <mergeCell ref="E136:H136"/>
    <mergeCell ref="E137:H137"/>
    <mergeCell ref="E138:H138"/>
    <mergeCell ref="E139:H139"/>
    <mergeCell ref="E140:H140"/>
    <mergeCell ref="E113:H113"/>
    <mergeCell ref="E114:H114"/>
    <mergeCell ref="E115:H115"/>
    <mergeCell ref="E134:H134"/>
    <mergeCell ref="E135:H135"/>
    <mergeCell ref="E146:H146"/>
    <mergeCell ref="E147:H147"/>
    <mergeCell ref="E148:H148"/>
    <mergeCell ref="E149:H149"/>
    <mergeCell ref="E141:H141"/>
    <mergeCell ref="E142:H142"/>
    <mergeCell ref="E143:H143"/>
    <mergeCell ref="E144:H144"/>
    <mergeCell ref="E145:H145"/>
  </mergeCells>
  <phoneticPr fontId="15" type="noConversion"/>
  <printOptions horizontalCentered="1"/>
  <pageMargins left="0.75" right="0.5" top="1" bottom="1" header="0.75" footer="0.5"/>
  <pageSetup paperSize="5" scale="90" orientation="landscape" horizontalDpi="4294967292" verticalDpi="300" r:id="rId6"/>
  <headerFooter alignWithMargins="0">
    <oddHeader xml:space="preserve">&amp;R&amp;"Arial,Bold"&amp;10     </oddHeader>
    <oddFooter>&amp;C&amp;"Arial Narrow,Regular"&amp;9Page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7"/>
  <sheetViews>
    <sheetView view="pageBreakPreview" zoomScaleNormal="85" zoomScaleSheetLayoutView="100" workbookViewId="0">
      <pane xSplit="1" ySplit="16" topLeftCell="B17" activePane="bottomRight" state="frozen"/>
      <selection pane="topRight" activeCell="B1" sqref="B1"/>
      <selection pane="bottomLeft" activeCell="A15" sqref="A15"/>
      <selection pane="bottomRight" activeCell="F57" sqref="F57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113</v>
      </c>
      <c r="H6" s="3"/>
      <c r="I6" s="3"/>
      <c r="R6" s="70"/>
    </row>
    <row r="7" spans="1:19" ht="15" customHeight="1" x14ac:dyDescent="0.3">
      <c r="A7" s="5" t="s">
        <v>118</v>
      </c>
      <c r="B7" s="2" t="s">
        <v>112</v>
      </c>
      <c r="C7" s="5" t="s">
        <v>114</v>
      </c>
    </row>
    <row r="8" spans="1:19" ht="15" customHeight="1" x14ac:dyDescent="0.3">
      <c r="A8" s="5" t="s">
        <v>119</v>
      </c>
      <c r="B8" s="2" t="s">
        <v>112</v>
      </c>
      <c r="C8" s="5" t="s">
        <v>115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179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7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39"/>
      <c r="L13" s="39" t="s">
        <v>319</v>
      </c>
      <c r="M13" s="39"/>
      <c r="N13" s="39" t="s">
        <v>319</v>
      </c>
      <c r="O13" s="39"/>
      <c r="P13" s="287"/>
      <c r="Q13" s="40"/>
      <c r="R13" s="39">
        <v>2022</v>
      </c>
    </row>
    <row r="14" spans="1:19" ht="15" customHeight="1" x14ac:dyDescent="0.25">
      <c r="A14" s="180"/>
      <c r="B14" s="180"/>
      <c r="C14" s="180"/>
      <c r="D14" s="9"/>
      <c r="E14" s="180"/>
      <c r="F14" s="180"/>
      <c r="G14" s="180"/>
      <c r="H14" s="180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87"/>
      <c r="Q14" s="40"/>
      <c r="R14" s="181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18" s="7" customFormat="1" ht="12.75" customHeight="1" x14ac:dyDescent="0.3">
      <c r="A17" s="62" t="s">
        <v>187</v>
      </c>
      <c r="B17" s="12"/>
      <c r="C17" s="12"/>
    </row>
    <row r="18" spans="1:18" s="7" customFormat="1" ht="12.75" hidden="1" customHeight="1" x14ac:dyDescent="0.25">
      <c r="A18" s="61" t="s">
        <v>43</v>
      </c>
      <c r="B18" s="36"/>
      <c r="C18" s="36"/>
      <c r="D18" s="14"/>
      <c r="E18" s="14">
        <v>5</v>
      </c>
      <c r="F18" s="15" t="s">
        <v>12</v>
      </c>
      <c r="G18" s="14" t="s">
        <v>28</v>
      </c>
      <c r="H18" s="14" t="s">
        <v>44</v>
      </c>
    </row>
    <row r="19" spans="1:18" s="7" customFormat="1" ht="12.75" customHeight="1" x14ac:dyDescent="0.25">
      <c r="A19" s="75" t="s">
        <v>320</v>
      </c>
      <c r="B19" s="99"/>
      <c r="C19" s="99"/>
      <c r="E19" s="274" t="s">
        <v>363</v>
      </c>
      <c r="F19" s="274"/>
      <c r="G19" s="274"/>
      <c r="H19" s="274"/>
      <c r="J19" s="34"/>
      <c r="K19" s="34"/>
      <c r="L19" s="34"/>
      <c r="M19" s="34"/>
      <c r="N19" s="34">
        <f>P19-L19</f>
        <v>0</v>
      </c>
      <c r="O19" s="34"/>
      <c r="P19" s="34"/>
      <c r="Q19" s="34"/>
      <c r="R19" s="34"/>
    </row>
    <row r="20" spans="1:18" s="7" customFormat="1" ht="12.75" customHeight="1" x14ac:dyDescent="0.25">
      <c r="A20" s="61"/>
      <c r="B20" s="36"/>
      <c r="C20" s="36"/>
      <c r="E20" s="14"/>
      <c r="F20" s="15"/>
      <c r="G20" s="14"/>
      <c r="H20" s="14"/>
      <c r="J20" s="34"/>
      <c r="K20" s="34"/>
      <c r="L20" s="34"/>
      <c r="M20" s="34"/>
      <c r="N20" s="34"/>
      <c r="O20" s="34"/>
      <c r="P20" s="34"/>
      <c r="Q20" s="34"/>
      <c r="R20" s="34"/>
    </row>
    <row r="21" spans="1:18" s="7" customFormat="1" ht="19" customHeight="1" x14ac:dyDescent="0.3">
      <c r="A21" s="293" t="s">
        <v>190</v>
      </c>
      <c r="B21" s="293"/>
      <c r="C21" s="293"/>
      <c r="J21" s="138">
        <f>SUM(J18:J20)</f>
        <v>0</v>
      </c>
      <c r="K21" s="139"/>
      <c r="L21" s="138">
        <f>SUM(L19:L19)</f>
        <v>0</v>
      </c>
      <c r="M21" s="34"/>
      <c r="N21" s="138">
        <f>SUM(N19:N19)</f>
        <v>0</v>
      </c>
      <c r="O21" s="34"/>
      <c r="P21" s="138">
        <f>SUM(P19:P19)</f>
        <v>0</v>
      </c>
      <c r="Q21" s="34"/>
      <c r="R21" s="138">
        <f>SUM(R19:R19)</f>
        <v>0</v>
      </c>
    </row>
    <row r="22" spans="1:18" s="7" customFormat="1" ht="6" hidden="1" customHeight="1" x14ac:dyDescent="0.3">
      <c r="A22" s="19"/>
      <c r="B22" s="19"/>
      <c r="C22" s="19"/>
      <c r="J22" s="139"/>
      <c r="K22" s="139"/>
      <c r="L22" s="34"/>
      <c r="M22" s="34"/>
      <c r="N22" s="34"/>
      <c r="O22" s="34"/>
      <c r="P22" s="34"/>
      <c r="Q22" s="34"/>
      <c r="R22" s="34"/>
    </row>
    <row r="23" spans="1:18" s="7" customFormat="1" ht="12" hidden="1" customHeight="1" x14ac:dyDescent="0.25">
      <c r="A23" s="63" t="s">
        <v>188</v>
      </c>
      <c r="J23" s="34"/>
      <c r="K23" s="34"/>
      <c r="L23" s="34"/>
      <c r="M23" s="34"/>
      <c r="N23" s="34"/>
      <c r="O23" s="34"/>
      <c r="P23" s="34"/>
      <c r="Q23" s="34"/>
      <c r="R23" s="34"/>
    </row>
    <row r="24" spans="1:18" s="7" customFormat="1" ht="12" hidden="1" customHeight="1" x14ac:dyDescent="0.25">
      <c r="A24" s="61" t="s">
        <v>108</v>
      </c>
      <c r="E24" s="14">
        <v>5</v>
      </c>
      <c r="F24" s="15" t="s">
        <v>28</v>
      </c>
      <c r="G24" s="14" t="s">
        <v>7</v>
      </c>
      <c r="H24" s="14" t="s">
        <v>17</v>
      </c>
      <c r="J24" s="34"/>
      <c r="K24" s="34"/>
      <c r="L24" s="34"/>
      <c r="M24" s="34"/>
      <c r="N24" s="34"/>
      <c r="O24" s="34"/>
      <c r="P24" s="34"/>
      <c r="Q24" s="34"/>
      <c r="R24" s="34"/>
    </row>
    <row r="25" spans="1:18" s="7" customFormat="1" ht="12" hidden="1" customHeight="1" x14ac:dyDescent="0.25">
      <c r="A25" s="61" t="s">
        <v>179</v>
      </c>
      <c r="E25" s="14">
        <v>5</v>
      </c>
      <c r="F25" s="15" t="s">
        <v>28</v>
      </c>
      <c r="G25" s="14" t="s">
        <v>7</v>
      </c>
      <c r="H25" s="14" t="s">
        <v>63</v>
      </c>
      <c r="J25" s="34"/>
      <c r="K25" s="34"/>
      <c r="L25" s="34"/>
      <c r="M25" s="34"/>
      <c r="N25" s="34"/>
      <c r="O25" s="34"/>
      <c r="P25" s="34"/>
      <c r="Q25" s="34"/>
      <c r="R25" s="34"/>
    </row>
    <row r="26" spans="1:18" s="7" customFormat="1" ht="12" hidden="1" customHeight="1" x14ac:dyDescent="0.25">
      <c r="A26" s="61" t="s">
        <v>180</v>
      </c>
      <c r="E26" s="14">
        <v>5</v>
      </c>
      <c r="F26" s="15" t="s">
        <v>28</v>
      </c>
      <c r="G26" s="14" t="s">
        <v>7</v>
      </c>
      <c r="H26" s="16" t="s">
        <v>48</v>
      </c>
      <c r="J26" s="34"/>
      <c r="K26" s="34"/>
      <c r="L26" s="34"/>
      <c r="M26" s="34"/>
      <c r="N26" s="34"/>
      <c r="O26" s="34"/>
      <c r="P26" s="34"/>
      <c r="Q26" s="34"/>
      <c r="R26" s="34"/>
    </row>
    <row r="27" spans="1:18" s="7" customFormat="1" ht="12" hidden="1" customHeight="1" x14ac:dyDescent="0.25">
      <c r="A27" s="61" t="s">
        <v>180</v>
      </c>
      <c r="E27" s="14">
        <v>5</v>
      </c>
      <c r="F27" s="15" t="s">
        <v>28</v>
      </c>
      <c r="G27" s="14" t="s">
        <v>7</v>
      </c>
      <c r="H27" s="16" t="s">
        <v>48</v>
      </c>
      <c r="J27" s="34"/>
      <c r="K27" s="34"/>
      <c r="L27" s="34"/>
      <c r="M27" s="34"/>
      <c r="N27" s="34"/>
      <c r="O27" s="34"/>
      <c r="P27" s="34"/>
      <c r="Q27" s="34"/>
      <c r="R27" s="34"/>
    </row>
    <row r="28" spans="1:18" s="7" customFormat="1" ht="12" hidden="1" customHeight="1" x14ac:dyDescent="0.25">
      <c r="A28" s="61" t="s">
        <v>181</v>
      </c>
      <c r="E28" s="14">
        <v>5</v>
      </c>
      <c r="F28" s="15" t="s">
        <v>28</v>
      </c>
      <c r="G28" s="14" t="s">
        <v>7</v>
      </c>
      <c r="H28" s="14" t="s">
        <v>10</v>
      </c>
      <c r="J28" s="34"/>
      <c r="K28" s="34"/>
      <c r="L28" s="34"/>
      <c r="M28" s="34"/>
      <c r="N28" s="34"/>
      <c r="O28" s="34"/>
      <c r="P28" s="34"/>
      <c r="Q28" s="34"/>
      <c r="R28" s="34"/>
    </row>
    <row r="29" spans="1:18" s="7" customFormat="1" ht="12" hidden="1" customHeight="1" x14ac:dyDescent="0.25">
      <c r="A29" s="61" t="s">
        <v>180</v>
      </c>
      <c r="E29" s="14">
        <v>5</v>
      </c>
      <c r="F29" s="15" t="s">
        <v>28</v>
      </c>
      <c r="G29" s="14" t="s">
        <v>7</v>
      </c>
      <c r="H29" s="16" t="s">
        <v>48</v>
      </c>
      <c r="J29" s="34"/>
      <c r="K29" s="34"/>
      <c r="L29" s="34"/>
      <c r="M29" s="34"/>
      <c r="N29" s="34"/>
      <c r="O29" s="34"/>
      <c r="P29" s="34"/>
      <c r="Q29" s="34"/>
      <c r="R29" s="34"/>
    </row>
    <row r="30" spans="1:18" s="7" customFormat="1" ht="12" hidden="1" customHeight="1" x14ac:dyDescent="0.25">
      <c r="A30" s="61" t="s">
        <v>182</v>
      </c>
      <c r="E30" s="14">
        <v>5</v>
      </c>
      <c r="F30" s="15" t="s">
        <v>28</v>
      </c>
      <c r="G30" s="14" t="s">
        <v>7</v>
      </c>
      <c r="H30" s="14" t="s">
        <v>8</v>
      </c>
      <c r="J30" s="34"/>
      <c r="K30" s="34"/>
      <c r="L30" s="34"/>
      <c r="M30" s="34"/>
      <c r="N30" s="34"/>
      <c r="O30" s="34"/>
      <c r="P30" s="34"/>
      <c r="Q30" s="34"/>
      <c r="R30" s="34"/>
    </row>
    <row r="31" spans="1:18" s="7" customFormat="1" ht="12" hidden="1" customHeight="1" x14ac:dyDescent="0.25">
      <c r="A31" s="61" t="s">
        <v>183</v>
      </c>
      <c r="E31" s="14">
        <v>5</v>
      </c>
      <c r="F31" s="15" t="s">
        <v>28</v>
      </c>
      <c r="G31" s="14" t="s">
        <v>7</v>
      </c>
      <c r="H31" s="14" t="s">
        <v>15</v>
      </c>
      <c r="J31" s="34"/>
      <c r="K31" s="34"/>
      <c r="L31" s="34"/>
      <c r="M31" s="34"/>
      <c r="N31" s="34"/>
      <c r="O31" s="34"/>
      <c r="P31" s="34"/>
      <c r="Q31" s="34"/>
      <c r="R31" s="34"/>
    </row>
    <row r="32" spans="1:18" s="7" customFormat="1" ht="19" hidden="1" customHeight="1" x14ac:dyDescent="0.3">
      <c r="A32" s="58" t="s">
        <v>184</v>
      </c>
      <c r="J32" s="147">
        <f>SUM(J24:J31)</f>
        <v>0</v>
      </c>
      <c r="K32" s="148"/>
      <c r="L32" s="147">
        <f>SUM(L24:L31)</f>
        <v>0</v>
      </c>
      <c r="M32" s="148"/>
      <c r="N32" s="147">
        <f>SUM(N24:N31)</f>
        <v>0</v>
      </c>
      <c r="O32" s="148"/>
      <c r="P32" s="147">
        <f>SUM(P24:P31)</f>
        <v>0</v>
      </c>
      <c r="Q32" s="148"/>
      <c r="R32" s="147">
        <f>SUM(R24:R31)</f>
        <v>0</v>
      </c>
    </row>
    <row r="33" spans="1:18" s="7" customFormat="1" ht="6" hidden="1" customHeight="1" x14ac:dyDescent="0.25">
      <c r="J33" s="34"/>
      <c r="K33" s="34"/>
      <c r="L33" s="34"/>
      <c r="M33" s="34"/>
      <c r="N33" s="34"/>
      <c r="O33" s="34"/>
      <c r="P33" s="34"/>
      <c r="Q33" s="34"/>
      <c r="R33" s="34"/>
    </row>
    <row r="34" spans="1:18" s="7" customFormat="1" ht="12.75" hidden="1" customHeight="1" x14ac:dyDescent="0.3">
      <c r="A34" s="62" t="s">
        <v>189</v>
      </c>
      <c r="B34" s="11"/>
      <c r="C34" s="11"/>
      <c r="J34" s="34"/>
      <c r="K34" s="34"/>
      <c r="L34" s="34"/>
      <c r="M34" s="34"/>
      <c r="N34" s="34"/>
      <c r="O34" s="34"/>
      <c r="P34" s="34"/>
      <c r="Q34" s="34"/>
      <c r="R34" s="34"/>
    </row>
    <row r="35" spans="1:18" s="7" customFormat="1" ht="12.75" hidden="1" customHeight="1" x14ac:dyDescent="0.3">
      <c r="A35" s="65" t="s">
        <v>90</v>
      </c>
      <c r="B35" s="23"/>
      <c r="C35" s="23"/>
      <c r="J35" s="34"/>
      <c r="K35" s="34"/>
      <c r="L35" s="34"/>
      <c r="M35" s="34"/>
      <c r="N35" s="34"/>
      <c r="O35" s="34"/>
      <c r="P35" s="34"/>
      <c r="Q35" s="34"/>
      <c r="R35" s="34"/>
    </row>
    <row r="36" spans="1:18" s="7" customFormat="1" ht="12.75" hidden="1" customHeight="1" x14ac:dyDescent="0.25">
      <c r="A36" s="61" t="s">
        <v>91</v>
      </c>
      <c r="B36" s="36"/>
      <c r="C36" s="36"/>
      <c r="E36" s="14">
        <v>1</v>
      </c>
      <c r="F36" s="15" t="s">
        <v>92</v>
      </c>
      <c r="G36" s="14" t="s">
        <v>7</v>
      </c>
      <c r="H36" s="14" t="s">
        <v>8</v>
      </c>
      <c r="J36" s="34"/>
      <c r="K36" s="34"/>
      <c r="L36" s="34"/>
      <c r="M36" s="34"/>
      <c r="N36" s="34"/>
      <c r="O36" s="34"/>
      <c r="P36" s="34"/>
      <c r="Q36" s="34"/>
      <c r="R36" s="34"/>
    </row>
    <row r="37" spans="1:18" s="7" customFormat="1" ht="12.75" hidden="1" customHeight="1" x14ac:dyDescent="0.25">
      <c r="A37" s="61" t="s">
        <v>93</v>
      </c>
      <c r="B37" s="36"/>
      <c r="C37" s="36"/>
      <c r="E37" s="14">
        <v>1</v>
      </c>
      <c r="F37" s="15" t="s">
        <v>92</v>
      </c>
      <c r="G37" s="14" t="s">
        <v>33</v>
      </c>
      <c r="H37" s="14" t="s">
        <v>8</v>
      </c>
      <c r="J37" s="34"/>
      <c r="K37" s="34"/>
      <c r="L37" s="34"/>
      <c r="M37" s="34"/>
      <c r="N37" s="34"/>
      <c r="O37" s="34"/>
      <c r="P37" s="34"/>
      <c r="Q37" s="34"/>
      <c r="R37" s="34"/>
    </row>
    <row r="38" spans="1:18" s="7" customFormat="1" ht="12.75" hidden="1" customHeight="1" x14ac:dyDescent="0.25">
      <c r="A38" s="61" t="s">
        <v>94</v>
      </c>
      <c r="B38" s="37"/>
      <c r="C38" s="37"/>
      <c r="E38" s="14">
        <v>1</v>
      </c>
      <c r="F38" s="15" t="s">
        <v>92</v>
      </c>
      <c r="G38" s="14" t="s">
        <v>33</v>
      </c>
      <c r="H38" s="14" t="s">
        <v>48</v>
      </c>
      <c r="J38" s="34"/>
      <c r="K38" s="34"/>
      <c r="L38" s="34"/>
      <c r="M38" s="34"/>
      <c r="N38" s="34"/>
      <c r="O38" s="34"/>
      <c r="P38" s="34"/>
      <c r="Q38" s="34"/>
      <c r="R38" s="34"/>
    </row>
    <row r="39" spans="1:18" s="7" customFormat="1" ht="12.75" hidden="1" customHeight="1" x14ac:dyDescent="0.25">
      <c r="A39" s="61" t="s">
        <v>95</v>
      </c>
      <c r="B39" s="37"/>
      <c r="C39" s="37"/>
      <c r="D39" s="15"/>
      <c r="E39" s="14">
        <v>1</v>
      </c>
      <c r="F39" s="15" t="s">
        <v>92</v>
      </c>
      <c r="G39" s="14" t="s">
        <v>53</v>
      </c>
      <c r="H39" s="14" t="s">
        <v>10</v>
      </c>
      <c r="J39" s="34"/>
      <c r="K39" s="34"/>
      <c r="L39" s="34"/>
      <c r="M39" s="34"/>
      <c r="N39" s="34">
        <f>P39-L39</f>
        <v>0</v>
      </c>
      <c r="O39" s="34"/>
      <c r="P39" s="34"/>
      <c r="Q39" s="34"/>
      <c r="R39" s="34"/>
    </row>
    <row r="40" spans="1:18" s="7" customFormat="1" ht="12.75" hidden="1" customHeight="1" x14ac:dyDescent="0.25">
      <c r="A40" s="61" t="s">
        <v>96</v>
      </c>
      <c r="B40" s="36"/>
      <c r="C40" s="36"/>
      <c r="E40" s="14">
        <v>1</v>
      </c>
      <c r="F40" s="15" t="s">
        <v>92</v>
      </c>
      <c r="G40" s="14" t="s">
        <v>92</v>
      </c>
      <c r="H40" s="14" t="s">
        <v>8</v>
      </c>
      <c r="J40" s="34"/>
      <c r="K40" s="34"/>
      <c r="L40" s="34"/>
      <c r="M40" s="34"/>
      <c r="N40" s="34">
        <f>P40-L40</f>
        <v>0</v>
      </c>
      <c r="O40" s="34"/>
      <c r="P40" s="34"/>
      <c r="Q40" s="34"/>
      <c r="R40" s="34"/>
    </row>
    <row r="41" spans="1:18" s="7" customFormat="1" ht="12.75" hidden="1" customHeight="1" x14ac:dyDescent="0.25">
      <c r="A41" s="61" t="s">
        <v>97</v>
      </c>
      <c r="B41" s="37"/>
      <c r="C41" s="37"/>
      <c r="E41" s="14">
        <v>1</v>
      </c>
      <c r="F41" s="15" t="s">
        <v>92</v>
      </c>
      <c r="G41" s="14" t="s">
        <v>53</v>
      </c>
      <c r="H41" s="14" t="s">
        <v>15</v>
      </c>
      <c r="J41" s="34"/>
      <c r="K41" s="34"/>
      <c r="L41" s="34"/>
      <c r="M41" s="34"/>
      <c r="N41" s="34">
        <f>P41-L41</f>
        <v>0</v>
      </c>
      <c r="O41" s="34"/>
      <c r="P41" s="34"/>
      <c r="Q41" s="34"/>
      <c r="R41" s="34"/>
    </row>
    <row r="42" spans="1:18" s="7" customFormat="1" ht="12.75" hidden="1" customHeight="1" x14ac:dyDescent="0.25">
      <c r="A42" s="61" t="s">
        <v>98</v>
      </c>
      <c r="B42" s="37"/>
      <c r="C42" s="37"/>
      <c r="D42" s="15"/>
      <c r="E42" s="14">
        <v>1</v>
      </c>
      <c r="F42" s="15" t="s">
        <v>92</v>
      </c>
      <c r="G42" s="14" t="s">
        <v>92</v>
      </c>
      <c r="H42" s="14" t="s">
        <v>10</v>
      </c>
      <c r="J42" s="34"/>
      <c r="K42" s="34"/>
      <c r="L42" s="34"/>
      <c r="M42" s="34"/>
      <c r="N42" s="34"/>
      <c r="O42" s="34"/>
      <c r="P42" s="34"/>
      <c r="Q42" s="34"/>
      <c r="R42" s="34"/>
    </row>
    <row r="43" spans="1:18" s="7" customFormat="1" ht="12.75" hidden="1" customHeight="1" x14ac:dyDescent="0.25">
      <c r="A43" s="61" t="s">
        <v>99</v>
      </c>
      <c r="B43" s="36"/>
      <c r="C43" s="36"/>
      <c r="E43" s="14">
        <v>1</v>
      </c>
      <c r="F43" s="15" t="s">
        <v>92</v>
      </c>
      <c r="G43" s="14" t="s">
        <v>53</v>
      </c>
      <c r="H43" s="14" t="s">
        <v>19</v>
      </c>
      <c r="J43" s="34"/>
      <c r="K43" s="34"/>
      <c r="L43" s="34"/>
      <c r="M43" s="34"/>
      <c r="N43" s="34"/>
      <c r="O43" s="34"/>
      <c r="P43" s="34"/>
      <c r="Q43" s="34"/>
      <c r="R43" s="34"/>
    </row>
    <row r="44" spans="1:18" s="7" customFormat="1" ht="12.75" hidden="1" customHeight="1" x14ac:dyDescent="0.25">
      <c r="A44" s="61" t="s">
        <v>174</v>
      </c>
      <c r="B44" s="36"/>
      <c r="C44" s="36"/>
      <c r="E44" s="14">
        <v>1</v>
      </c>
      <c r="F44" s="15" t="s">
        <v>92</v>
      </c>
      <c r="G44" s="14" t="s">
        <v>53</v>
      </c>
      <c r="H44" s="14" t="s">
        <v>81</v>
      </c>
      <c r="J44" s="34"/>
      <c r="K44" s="34"/>
      <c r="L44" s="34"/>
      <c r="M44" s="34"/>
      <c r="N44" s="34"/>
      <c r="O44" s="34"/>
      <c r="P44" s="34"/>
      <c r="Q44" s="34"/>
      <c r="R44" s="34"/>
    </row>
    <row r="45" spans="1:18" s="7" customFormat="1" ht="12.75" hidden="1" customHeight="1" x14ac:dyDescent="0.25">
      <c r="A45" s="61" t="s">
        <v>175</v>
      </c>
      <c r="B45" s="36"/>
      <c r="C45" s="36"/>
      <c r="E45" s="14">
        <v>1</v>
      </c>
      <c r="F45" s="15" t="s">
        <v>92</v>
      </c>
      <c r="G45" s="14" t="s">
        <v>53</v>
      </c>
      <c r="H45" s="14" t="s">
        <v>44</v>
      </c>
      <c r="J45" s="34"/>
      <c r="K45" s="34"/>
      <c r="L45" s="34"/>
      <c r="M45" s="34"/>
      <c r="N45" s="34"/>
      <c r="O45" s="34"/>
      <c r="P45" s="34"/>
      <c r="Q45" s="34"/>
      <c r="R45" s="34"/>
    </row>
    <row r="46" spans="1:18" s="7" customFormat="1" ht="12.75" hidden="1" customHeight="1" x14ac:dyDescent="0.25">
      <c r="A46" s="61" t="s">
        <v>176</v>
      </c>
      <c r="B46" s="36"/>
      <c r="C46" s="36"/>
      <c r="E46" s="14">
        <v>1</v>
      </c>
      <c r="F46" s="15" t="s">
        <v>92</v>
      </c>
      <c r="G46" s="14" t="s">
        <v>53</v>
      </c>
      <c r="H46" s="14" t="s">
        <v>145</v>
      </c>
      <c r="J46" s="34"/>
      <c r="K46" s="34"/>
      <c r="L46" s="34"/>
      <c r="M46" s="34"/>
      <c r="N46" s="34"/>
      <c r="O46" s="34"/>
      <c r="P46" s="34"/>
      <c r="Q46" s="34"/>
      <c r="R46" s="34"/>
    </row>
    <row r="47" spans="1:18" s="7" customFormat="1" ht="12.75" hidden="1" customHeight="1" x14ac:dyDescent="0.25">
      <c r="A47" s="61" t="s">
        <v>100</v>
      </c>
      <c r="B47" s="36"/>
      <c r="C47" s="36"/>
      <c r="E47" s="14">
        <v>1</v>
      </c>
      <c r="F47" s="15" t="s">
        <v>92</v>
      </c>
      <c r="G47" s="14" t="s">
        <v>53</v>
      </c>
      <c r="H47" s="14" t="s">
        <v>101</v>
      </c>
      <c r="J47" s="34"/>
      <c r="K47" s="34"/>
      <c r="L47" s="34"/>
      <c r="M47" s="34"/>
      <c r="N47" s="34"/>
      <c r="O47" s="34"/>
      <c r="P47" s="34"/>
      <c r="Q47" s="34"/>
      <c r="R47" s="34"/>
    </row>
    <row r="48" spans="1:18" s="7" customFormat="1" ht="12.75" hidden="1" customHeight="1" x14ac:dyDescent="0.25">
      <c r="A48" s="61" t="s">
        <v>102</v>
      </c>
      <c r="B48" s="36"/>
      <c r="C48" s="36"/>
      <c r="E48" s="14">
        <v>1</v>
      </c>
      <c r="F48" s="15" t="s">
        <v>92</v>
      </c>
      <c r="G48" s="14" t="s">
        <v>53</v>
      </c>
      <c r="H48" s="14" t="s">
        <v>24</v>
      </c>
      <c r="J48" s="34"/>
      <c r="K48" s="34"/>
      <c r="L48" s="34"/>
      <c r="M48" s="34"/>
      <c r="N48" s="34"/>
      <c r="O48" s="34"/>
      <c r="P48" s="34"/>
      <c r="Q48" s="34"/>
      <c r="R48" s="34"/>
    </row>
    <row r="49" spans="1:18" s="7" customFormat="1" ht="12.75" hidden="1" customHeight="1" x14ac:dyDescent="0.25">
      <c r="A49" s="61" t="s">
        <v>103</v>
      </c>
      <c r="B49" s="36"/>
      <c r="C49" s="36"/>
      <c r="E49" s="14">
        <v>1</v>
      </c>
      <c r="F49" s="15" t="s">
        <v>92</v>
      </c>
      <c r="G49" s="14" t="s">
        <v>53</v>
      </c>
      <c r="H49" s="14" t="s">
        <v>27</v>
      </c>
      <c r="J49" s="34"/>
      <c r="K49" s="34"/>
      <c r="L49" s="34"/>
      <c r="M49" s="34"/>
      <c r="N49" s="34"/>
      <c r="O49" s="34"/>
      <c r="P49" s="34"/>
      <c r="Q49" s="34"/>
      <c r="R49" s="34"/>
    </row>
    <row r="50" spans="1:18" s="7" customFormat="1" ht="12.75" hidden="1" customHeight="1" x14ac:dyDescent="0.25">
      <c r="A50" s="61" t="s">
        <v>104</v>
      </c>
      <c r="B50" s="36"/>
      <c r="C50" s="36"/>
      <c r="D50" s="15"/>
      <c r="E50" s="14">
        <v>1</v>
      </c>
      <c r="F50" s="15" t="s">
        <v>92</v>
      </c>
      <c r="G50" s="14" t="s">
        <v>53</v>
      </c>
      <c r="H50" s="16" t="s">
        <v>48</v>
      </c>
      <c r="J50" s="34"/>
      <c r="K50" s="34"/>
      <c r="L50" s="34"/>
      <c r="M50" s="34"/>
      <c r="N50" s="34"/>
      <c r="O50" s="34"/>
      <c r="P50" s="34"/>
      <c r="Q50" s="34"/>
      <c r="R50" s="34"/>
    </row>
    <row r="51" spans="1:18" s="7" customFormat="1" ht="12.75" hidden="1" customHeight="1" x14ac:dyDescent="0.25">
      <c r="A51" s="61" t="s">
        <v>105</v>
      </c>
      <c r="B51" s="36"/>
      <c r="C51" s="36"/>
      <c r="D51" s="15"/>
      <c r="E51" s="14">
        <v>1</v>
      </c>
      <c r="F51" s="15" t="s">
        <v>92</v>
      </c>
      <c r="G51" s="14" t="s">
        <v>66</v>
      </c>
      <c r="H51" s="14" t="s">
        <v>8</v>
      </c>
      <c r="J51" s="34"/>
      <c r="K51" s="34"/>
      <c r="L51" s="34"/>
      <c r="M51" s="34"/>
      <c r="N51" s="34"/>
      <c r="O51" s="34"/>
      <c r="P51" s="34"/>
      <c r="Q51" s="34"/>
      <c r="R51" s="34"/>
    </row>
    <row r="52" spans="1:18" s="7" customFormat="1" ht="12.75" hidden="1" customHeight="1" x14ac:dyDescent="0.25">
      <c r="A52" s="61" t="s">
        <v>106</v>
      </c>
      <c r="B52" s="36"/>
      <c r="C52" s="36"/>
      <c r="D52" s="15"/>
      <c r="E52" s="14">
        <v>1</v>
      </c>
      <c r="F52" s="15" t="s">
        <v>92</v>
      </c>
      <c r="G52" s="14" t="s">
        <v>58</v>
      </c>
      <c r="H52" s="16" t="s">
        <v>48</v>
      </c>
      <c r="J52" s="34"/>
      <c r="K52" s="34"/>
      <c r="L52" s="34"/>
      <c r="M52" s="34"/>
      <c r="N52" s="34"/>
      <c r="O52" s="34"/>
      <c r="P52" s="34"/>
      <c r="Q52" s="34"/>
      <c r="R52" s="34"/>
    </row>
    <row r="53" spans="1:18" s="7" customFormat="1" ht="12.75" hidden="1" customHeight="1" x14ac:dyDescent="0.25">
      <c r="A53" s="61" t="s">
        <v>177</v>
      </c>
      <c r="B53" s="36"/>
      <c r="C53" s="36"/>
      <c r="D53" s="15"/>
      <c r="E53" s="14">
        <v>1</v>
      </c>
      <c r="F53" s="15" t="s">
        <v>92</v>
      </c>
      <c r="G53" s="14" t="s">
        <v>28</v>
      </c>
      <c r="H53" s="14" t="s">
        <v>8</v>
      </c>
      <c r="J53" s="34"/>
      <c r="K53" s="34"/>
      <c r="L53" s="34"/>
      <c r="M53" s="34"/>
      <c r="N53" s="34"/>
      <c r="O53" s="34"/>
      <c r="P53" s="34"/>
      <c r="Q53" s="34"/>
      <c r="R53" s="34"/>
    </row>
    <row r="54" spans="1:18" s="7" customFormat="1" ht="12.75" hidden="1" customHeight="1" x14ac:dyDescent="0.25">
      <c r="A54" s="61" t="s">
        <v>178</v>
      </c>
      <c r="B54" s="36"/>
      <c r="C54" s="36"/>
      <c r="D54" s="15"/>
      <c r="E54" s="14">
        <v>1</v>
      </c>
      <c r="F54" s="15" t="s">
        <v>92</v>
      </c>
      <c r="G54" s="14" t="s">
        <v>28</v>
      </c>
      <c r="H54" s="14" t="s">
        <v>44</v>
      </c>
      <c r="J54" s="34"/>
      <c r="K54" s="34"/>
      <c r="L54" s="34"/>
      <c r="M54" s="34"/>
      <c r="N54" s="34"/>
      <c r="O54" s="34"/>
      <c r="P54" s="34"/>
      <c r="Q54" s="34"/>
      <c r="R54" s="34"/>
    </row>
    <row r="55" spans="1:18" s="25" customFormat="1" ht="19" hidden="1" customHeight="1" x14ac:dyDescent="0.3">
      <c r="A55" s="58" t="s">
        <v>107</v>
      </c>
      <c r="B55" s="24"/>
      <c r="C55" s="24"/>
      <c r="J55" s="20">
        <f>SUM(J36:J54)</f>
        <v>0</v>
      </c>
      <c r="K55" s="21"/>
      <c r="L55" s="20">
        <f>SUM(L36:L50)</f>
        <v>0</v>
      </c>
      <c r="M55" s="148"/>
      <c r="N55" s="20">
        <f>SUM(N36:N50)</f>
        <v>0</v>
      </c>
      <c r="O55" s="148"/>
      <c r="P55" s="20">
        <f>SUM(P36:P50)</f>
        <v>0</v>
      </c>
      <c r="Q55" s="148"/>
      <c r="R55" s="20">
        <f>SUM(R36:R50)</f>
        <v>0</v>
      </c>
    </row>
    <row r="56" spans="1:18" s="7" customFormat="1" ht="6" customHeight="1" x14ac:dyDescent="0.25">
      <c r="J56" s="34"/>
      <c r="K56" s="34"/>
      <c r="L56" s="34"/>
      <c r="M56" s="34"/>
      <c r="N56" s="34"/>
      <c r="O56" s="34"/>
      <c r="P56" s="34"/>
      <c r="Q56" s="34"/>
      <c r="R56" s="34"/>
    </row>
    <row r="57" spans="1:18" s="7" customFormat="1" ht="20.149999999999999" customHeight="1" thickBot="1" x14ac:dyDescent="0.35">
      <c r="A57" s="11" t="s">
        <v>109</v>
      </c>
      <c r="B57" s="26"/>
      <c r="C57" s="26"/>
      <c r="J57" s="27">
        <f>J21+J55</f>
        <v>0</v>
      </c>
      <c r="K57" s="21"/>
      <c r="L57" s="27">
        <f>L21+L55</f>
        <v>0</v>
      </c>
      <c r="M57" s="34"/>
      <c r="N57" s="27">
        <f>N21+N55</f>
        <v>0</v>
      </c>
      <c r="O57" s="34"/>
      <c r="P57" s="27">
        <f>P21+P55</f>
        <v>0</v>
      </c>
      <c r="Q57" s="34"/>
      <c r="R57" s="27">
        <f>R21+R55</f>
        <v>0</v>
      </c>
    </row>
    <row r="58" spans="1:18" s="7" customFormat="1" ht="13" thickTop="1" x14ac:dyDescent="0.25">
      <c r="A58" s="29"/>
      <c r="B58" s="29"/>
      <c r="C58" s="29"/>
      <c r="D58" s="32"/>
      <c r="E58" s="29"/>
      <c r="F58" s="29"/>
      <c r="H58" s="33"/>
      <c r="I58" s="33"/>
      <c r="J58" s="33"/>
      <c r="K58" s="33"/>
      <c r="L58" s="33"/>
      <c r="M58" s="33"/>
    </row>
    <row r="59" spans="1:18" s="7" customFormat="1" x14ac:dyDescent="0.25"/>
    <row r="60" spans="1:18" s="7" customFormat="1" x14ac:dyDescent="0.25"/>
    <row r="61" spans="1:18" x14ac:dyDescent="0.25">
      <c r="A61" s="289" t="s">
        <v>132</v>
      </c>
      <c r="B61" s="289"/>
      <c r="C61" s="289"/>
      <c r="D61" s="31"/>
      <c r="E61" s="30"/>
      <c r="G61" s="29"/>
      <c r="I61" s="29"/>
      <c r="J61" s="289" t="s">
        <v>262</v>
      </c>
      <c r="K61" s="289"/>
      <c r="L61" s="289"/>
      <c r="M61" s="42"/>
      <c r="N61" s="44"/>
      <c r="O61" s="44"/>
      <c r="P61" s="43" t="s">
        <v>134</v>
      </c>
    </row>
    <row r="62" spans="1:18" x14ac:dyDescent="0.25">
      <c r="A62" s="45"/>
      <c r="D62" s="31"/>
      <c r="E62" s="46"/>
      <c r="G62" s="29"/>
      <c r="I62" s="29"/>
      <c r="J62" s="181"/>
      <c r="M62" s="181"/>
      <c r="N62" s="34"/>
      <c r="O62" s="34"/>
      <c r="P62" s="46"/>
    </row>
    <row r="63" spans="1:18" x14ac:dyDescent="0.25">
      <c r="A63" s="45"/>
      <c r="D63" s="31"/>
      <c r="E63" s="46"/>
      <c r="G63" s="29"/>
      <c r="I63" s="29"/>
      <c r="J63" s="181"/>
      <c r="M63" s="181"/>
      <c r="N63" s="34"/>
      <c r="O63" s="34"/>
      <c r="P63" s="46"/>
    </row>
    <row r="64" spans="1:18" x14ac:dyDescent="0.25">
      <c r="A64" s="47"/>
      <c r="D64" s="29"/>
      <c r="E64" s="48"/>
      <c r="G64" s="29"/>
      <c r="I64" s="29"/>
      <c r="J64" s="29"/>
      <c r="M64" s="29"/>
      <c r="P64" s="48"/>
    </row>
    <row r="65" spans="1:16" ht="13" x14ac:dyDescent="0.3">
      <c r="A65" s="292" t="s">
        <v>321</v>
      </c>
      <c r="B65" s="292"/>
      <c r="C65" s="292"/>
      <c r="D65" s="50"/>
      <c r="E65" s="51"/>
      <c r="G65" s="29"/>
      <c r="I65" s="29"/>
      <c r="J65" s="292" t="s">
        <v>274</v>
      </c>
      <c r="K65" s="292"/>
      <c r="L65" s="292"/>
      <c r="M65" s="52"/>
      <c r="N65" s="54"/>
      <c r="O65" s="54"/>
      <c r="P65" s="53" t="s">
        <v>136</v>
      </c>
    </row>
    <row r="66" spans="1:16" x14ac:dyDescent="0.25">
      <c r="A66" s="289" t="s">
        <v>322</v>
      </c>
      <c r="B66" s="289"/>
      <c r="C66" s="289"/>
      <c r="D66" s="29"/>
      <c r="E66" s="30"/>
      <c r="G66" s="29"/>
      <c r="I66" s="29"/>
      <c r="J66" s="289" t="s">
        <v>255</v>
      </c>
      <c r="K66" s="289"/>
      <c r="L66" s="289"/>
      <c r="M66" s="31"/>
      <c r="N66" s="33"/>
      <c r="O66" s="33"/>
      <c r="P66" s="55" t="s">
        <v>138</v>
      </c>
    </row>
    <row r="67" spans="1:16" x14ac:dyDescent="0.25">
      <c r="A67" s="289"/>
      <c r="B67" s="289"/>
      <c r="C67" s="289"/>
    </row>
  </sheetData>
  <customSheetViews>
    <customSheetView guid="{DE3A1FFE-44A0-41BD-98AB-2A2226968564}" showPageBreaks="1" printArea="1" hiddenRows="1" view="pageBreakPreview">
      <pane xSplit="1" ySplit="14" topLeftCell="B15" activePane="bottomRight" state="frozen"/>
      <selection pane="bottomRight" activeCell="E19" sqref="E19"/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E19" sqref="E19"/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pane xSplit="1" ySplit="14" topLeftCell="B15" activePane="bottomRight" state="frozen"/>
      <selection pane="bottomRight" activeCell="E19" sqref="E19"/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7">
    <mergeCell ref="A3:S3"/>
    <mergeCell ref="A4:S4"/>
    <mergeCell ref="L11:P11"/>
    <mergeCell ref="P12:P14"/>
    <mergeCell ref="A13:C13"/>
    <mergeCell ref="E13:H13"/>
    <mergeCell ref="A66:C66"/>
    <mergeCell ref="J66:L66"/>
    <mergeCell ref="A67:C67"/>
    <mergeCell ref="A15:C15"/>
    <mergeCell ref="E15:H15"/>
    <mergeCell ref="A21:C21"/>
    <mergeCell ref="A61:C61"/>
    <mergeCell ref="J61:L61"/>
    <mergeCell ref="A65:C65"/>
    <mergeCell ref="J65:L65"/>
    <mergeCell ref="E19:H19"/>
  </mergeCells>
  <printOptions horizontalCentered="1"/>
  <pageMargins left="0.75" right="0.5" top="1" bottom="1" header="0.75" footer="0.5"/>
  <pageSetup paperSize="5" scale="90" orientation="landscape" horizontalDpi="4294967292" verticalDpi="300" r:id="rId4"/>
  <headerFooter alignWithMargins="0">
    <oddHeader xml:space="preserve">&amp;R&amp;"Arial,Bold"&amp;10        </oddHeader>
    <oddFooter>&amp;C&amp;"Arial Narrow,Regular"&amp;9Page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42"/>
  <sheetViews>
    <sheetView view="pageBreakPreview" zoomScale="98" zoomScaleNormal="85" zoomScaleSheetLayoutView="98" workbookViewId="0">
      <pane xSplit="1" ySplit="16" topLeftCell="B134" activePane="bottomRight" state="frozen"/>
      <selection pane="topRight" activeCell="B1" sqref="B1"/>
      <selection pane="bottomLeft" activeCell="A15" sqref="A15"/>
      <selection pane="bottomRight" activeCell="A115" sqref="A115:A118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21" width="8.84375" style="1"/>
    <col min="22" max="22" width="9.84375" style="1" customWidth="1"/>
    <col min="23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209</v>
      </c>
      <c r="H6" s="3"/>
      <c r="I6" s="3"/>
      <c r="R6" s="70">
        <v>1131</v>
      </c>
    </row>
    <row r="7" spans="1:19" ht="15" customHeight="1" x14ac:dyDescent="0.3">
      <c r="A7" s="5" t="s">
        <v>118</v>
      </c>
      <c r="B7" s="2" t="s">
        <v>112</v>
      </c>
      <c r="C7" s="5" t="s">
        <v>114</v>
      </c>
    </row>
    <row r="8" spans="1:19" ht="15" customHeight="1" x14ac:dyDescent="0.3">
      <c r="A8" s="5" t="s">
        <v>119</v>
      </c>
      <c r="B8" s="2" t="s">
        <v>112</v>
      </c>
      <c r="C8" s="5" t="s">
        <v>157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60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7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39"/>
      <c r="L13" s="39" t="s">
        <v>319</v>
      </c>
      <c r="M13" s="39"/>
      <c r="N13" s="39" t="s">
        <v>319</v>
      </c>
      <c r="O13" s="39"/>
      <c r="P13" s="287"/>
      <c r="Q13" s="40"/>
      <c r="R13" s="39">
        <v>2022</v>
      </c>
    </row>
    <row r="14" spans="1:19" ht="15" customHeight="1" x14ac:dyDescent="0.25">
      <c r="A14" s="74"/>
      <c r="B14" s="74"/>
      <c r="C14" s="74"/>
      <c r="D14" s="9"/>
      <c r="E14" s="74"/>
      <c r="F14" s="74"/>
      <c r="G14" s="74"/>
      <c r="H14" s="74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87"/>
      <c r="Q14" s="40"/>
      <c r="R14" s="181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18" s="7" customFormat="1" ht="18" customHeight="1" x14ac:dyDescent="0.3">
      <c r="A17" s="62" t="s">
        <v>186</v>
      </c>
      <c r="B17" s="12"/>
      <c r="C17" s="12"/>
      <c r="J17" s="13"/>
      <c r="K17" s="13"/>
    </row>
    <row r="18" spans="1:18" s="7" customFormat="1" ht="15" customHeight="1" x14ac:dyDescent="0.25">
      <c r="A18" s="31" t="s">
        <v>6</v>
      </c>
      <c r="B18" s="99"/>
      <c r="C18" s="99"/>
      <c r="D18" s="100"/>
      <c r="E18" s="289" t="s">
        <v>324</v>
      </c>
      <c r="F18" s="289"/>
      <c r="G18" s="289"/>
      <c r="H18" s="289"/>
      <c r="I18" s="100"/>
      <c r="J18" s="13">
        <v>5185400.74</v>
      </c>
      <c r="K18" s="13"/>
      <c r="L18" s="34">
        <v>2657141.65</v>
      </c>
      <c r="M18" s="34"/>
      <c r="N18" s="34">
        <f t="shared" ref="N18:N23" si="0">P18-L18</f>
        <v>5358405.83</v>
      </c>
      <c r="O18" s="34"/>
      <c r="P18" s="34">
        <v>8015547.4800000004</v>
      </c>
      <c r="Q18" s="34"/>
      <c r="R18" s="34">
        <v>8268852.3899999997</v>
      </c>
    </row>
    <row r="19" spans="1:18" s="7" customFormat="1" ht="12.75" hidden="1" customHeight="1" x14ac:dyDescent="0.25">
      <c r="A19" s="31" t="s">
        <v>9</v>
      </c>
      <c r="B19" s="118"/>
      <c r="C19" s="118"/>
      <c r="E19" s="289" t="s">
        <v>501</v>
      </c>
      <c r="F19" s="289"/>
      <c r="G19" s="289"/>
      <c r="H19" s="289"/>
      <c r="J19" s="35"/>
      <c r="K19" s="35"/>
      <c r="L19" s="34"/>
      <c r="M19" s="34"/>
      <c r="N19" s="34">
        <f t="shared" si="0"/>
        <v>0</v>
      </c>
      <c r="O19" s="34"/>
      <c r="P19" s="34"/>
      <c r="Q19" s="34"/>
      <c r="R19" s="34"/>
    </row>
    <row r="20" spans="1:18" s="7" customFormat="1" ht="15" customHeight="1" x14ac:dyDescent="0.25">
      <c r="A20" s="31" t="s">
        <v>11</v>
      </c>
      <c r="B20" s="99"/>
      <c r="C20" s="99"/>
      <c r="D20" s="100"/>
      <c r="E20" s="289" t="s">
        <v>325</v>
      </c>
      <c r="F20" s="289"/>
      <c r="G20" s="289"/>
      <c r="H20" s="289"/>
      <c r="J20" s="13">
        <v>232000</v>
      </c>
      <c r="K20" s="13"/>
      <c r="L20" s="34">
        <v>111000</v>
      </c>
      <c r="M20" s="34"/>
      <c r="N20" s="34">
        <f t="shared" si="0"/>
        <v>225000</v>
      </c>
      <c r="O20" s="34"/>
      <c r="P20" s="34">
        <v>336000</v>
      </c>
      <c r="Q20" s="34"/>
      <c r="R20" s="34">
        <v>336000</v>
      </c>
    </row>
    <row r="21" spans="1:18" s="7" customFormat="1" ht="15" customHeight="1" x14ac:dyDescent="0.25">
      <c r="A21" s="31" t="s">
        <v>13</v>
      </c>
      <c r="B21" s="99"/>
      <c r="C21" s="99"/>
      <c r="D21" s="100"/>
      <c r="E21" s="289" t="s">
        <v>326</v>
      </c>
      <c r="F21" s="289"/>
      <c r="G21" s="289"/>
      <c r="H21" s="289"/>
      <c r="J21" s="13">
        <v>192000</v>
      </c>
      <c r="K21" s="13"/>
      <c r="L21" s="34">
        <v>96000</v>
      </c>
      <c r="M21" s="34"/>
      <c r="N21" s="34">
        <f t="shared" si="0"/>
        <v>96000</v>
      </c>
      <c r="O21" s="34"/>
      <c r="P21" s="34">
        <v>192000</v>
      </c>
      <c r="Q21" s="34"/>
      <c r="R21" s="34">
        <v>192000</v>
      </c>
    </row>
    <row r="22" spans="1:18" s="7" customFormat="1" ht="15" customHeight="1" x14ac:dyDescent="0.25">
      <c r="A22" s="31" t="s">
        <v>14</v>
      </c>
      <c r="B22" s="99"/>
      <c r="C22" s="99"/>
      <c r="D22" s="100"/>
      <c r="E22" s="289" t="s">
        <v>327</v>
      </c>
      <c r="F22" s="289"/>
      <c r="G22" s="289"/>
      <c r="H22" s="289"/>
      <c r="J22" s="13">
        <v>132500</v>
      </c>
      <c r="K22" s="13"/>
      <c r="L22" s="34">
        <v>45000</v>
      </c>
      <c r="M22" s="34"/>
      <c r="N22" s="34">
        <f t="shared" si="0"/>
        <v>147000</v>
      </c>
      <c r="O22" s="34"/>
      <c r="P22" s="34">
        <v>192000</v>
      </c>
      <c r="Q22" s="34"/>
      <c r="R22" s="34">
        <v>192000</v>
      </c>
    </row>
    <row r="23" spans="1:18" s="7" customFormat="1" ht="15" customHeight="1" x14ac:dyDescent="0.25">
      <c r="A23" s="31" t="s">
        <v>16</v>
      </c>
      <c r="B23" s="99"/>
      <c r="C23" s="99"/>
      <c r="D23" s="100"/>
      <c r="E23" s="289" t="s">
        <v>328</v>
      </c>
      <c r="F23" s="289"/>
      <c r="G23" s="289"/>
      <c r="H23" s="289"/>
      <c r="J23" s="13">
        <v>54000</v>
      </c>
      <c r="K23" s="13"/>
      <c r="L23" s="34">
        <v>54000</v>
      </c>
      <c r="M23" s="34"/>
      <c r="N23" s="34">
        <f t="shared" si="0"/>
        <v>30000</v>
      </c>
      <c r="O23" s="34"/>
      <c r="P23" s="34">
        <v>84000</v>
      </c>
      <c r="Q23" s="34"/>
      <c r="R23" s="34">
        <v>84000</v>
      </c>
    </row>
    <row r="24" spans="1:18" s="7" customFormat="1" ht="12.75" hidden="1" customHeight="1" x14ac:dyDescent="0.25">
      <c r="A24" s="31" t="s">
        <v>140</v>
      </c>
      <c r="B24" s="99"/>
      <c r="C24" s="99"/>
      <c r="D24" s="100"/>
      <c r="E24" s="289" t="s">
        <v>502</v>
      </c>
      <c r="F24" s="289"/>
      <c r="G24" s="289"/>
      <c r="H24" s="289"/>
      <c r="J24" s="13"/>
      <c r="K24" s="13"/>
      <c r="L24" s="34"/>
      <c r="M24" s="34"/>
      <c r="N24" s="34"/>
      <c r="O24" s="34"/>
      <c r="P24" s="34"/>
      <c r="Q24" s="34"/>
      <c r="R24" s="34"/>
    </row>
    <row r="25" spans="1:18" s="7" customFormat="1" ht="12.75" hidden="1" customHeight="1" x14ac:dyDescent="0.25">
      <c r="A25" s="31" t="s">
        <v>142</v>
      </c>
      <c r="B25" s="99"/>
      <c r="C25" s="99"/>
      <c r="E25" s="289" t="s">
        <v>503</v>
      </c>
      <c r="F25" s="289"/>
      <c r="G25" s="289"/>
      <c r="H25" s="289"/>
      <c r="J25" s="13"/>
      <c r="K25" s="13"/>
      <c r="L25" s="34"/>
      <c r="M25" s="34"/>
      <c r="N25" s="34"/>
      <c r="O25" s="34"/>
      <c r="P25" s="34"/>
      <c r="Q25" s="34"/>
      <c r="R25" s="34"/>
    </row>
    <row r="26" spans="1:18" s="7" customFormat="1" ht="12.75" hidden="1" customHeight="1" x14ac:dyDescent="0.25">
      <c r="A26" s="31" t="s">
        <v>143</v>
      </c>
      <c r="B26" s="99"/>
      <c r="C26" s="99"/>
      <c r="D26" s="100"/>
      <c r="E26" s="289" t="s">
        <v>504</v>
      </c>
      <c r="F26" s="289"/>
      <c r="G26" s="289"/>
      <c r="H26" s="289"/>
      <c r="J26" s="13"/>
      <c r="K26" s="13"/>
      <c r="L26" s="34"/>
      <c r="M26" s="34"/>
      <c r="N26" s="34">
        <f t="shared" ref="N26:N38" si="1">P26-L26</f>
        <v>0</v>
      </c>
      <c r="O26" s="34"/>
      <c r="P26" s="34"/>
      <c r="Q26" s="34"/>
      <c r="R26" s="34"/>
    </row>
    <row r="27" spans="1:18" s="7" customFormat="1" ht="12.75" hidden="1" customHeight="1" x14ac:dyDescent="0.25">
      <c r="A27" s="31" t="s">
        <v>18</v>
      </c>
      <c r="B27" s="99"/>
      <c r="C27" s="99"/>
      <c r="D27" s="100"/>
      <c r="E27" s="289" t="s">
        <v>505</v>
      </c>
      <c r="F27" s="289"/>
      <c r="G27" s="289"/>
      <c r="H27" s="289"/>
      <c r="J27" s="13"/>
      <c r="K27" s="13"/>
      <c r="L27" s="34"/>
      <c r="M27" s="34"/>
      <c r="N27" s="34">
        <f t="shared" si="1"/>
        <v>0</v>
      </c>
      <c r="O27" s="34"/>
      <c r="P27" s="34"/>
      <c r="Q27" s="34"/>
      <c r="R27" s="34"/>
    </row>
    <row r="28" spans="1:18" s="7" customFormat="1" ht="12.75" hidden="1" customHeight="1" x14ac:dyDescent="0.25">
      <c r="A28" s="31" t="s">
        <v>21</v>
      </c>
      <c r="B28" s="99"/>
      <c r="C28" s="99"/>
      <c r="D28" s="100"/>
      <c r="E28" s="289" t="s">
        <v>506</v>
      </c>
      <c r="F28" s="289"/>
      <c r="G28" s="289"/>
      <c r="H28" s="289"/>
      <c r="J28" s="13"/>
      <c r="K28" s="13"/>
      <c r="L28" s="34"/>
      <c r="M28" s="34"/>
      <c r="N28" s="34">
        <f t="shared" si="1"/>
        <v>0</v>
      </c>
      <c r="O28" s="34"/>
      <c r="P28" s="34"/>
      <c r="Q28" s="34"/>
      <c r="R28" s="34"/>
    </row>
    <row r="29" spans="1:18" s="7" customFormat="1" ht="15" customHeight="1" x14ac:dyDescent="0.25">
      <c r="A29" s="31" t="s">
        <v>22</v>
      </c>
      <c r="B29" s="99"/>
      <c r="C29" s="99"/>
      <c r="D29" s="100"/>
      <c r="E29" s="289" t="s">
        <v>330</v>
      </c>
      <c r="F29" s="289"/>
      <c r="G29" s="289"/>
      <c r="H29" s="289"/>
      <c r="J29" s="13">
        <v>69000</v>
      </c>
      <c r="K29" s="13"/>
      <c r="L29" s="34"/>
      <c r="M29" s="34"/>
      <c r="N29" s="34"/>
      <c r="O29" s="34"/>
      <c r="P29" s="34"/>
      <c r="Q29" s="34"/>
      <c r="R29" s="34"/>
    </row>
    <row r="30" spans="1:18" s="7" customFormat="1" ht="12.75" hidden="1" customHeight="1" x14ac:dyDescent="0.25">
      <c r="A30" s="31" t="s">
        <v>144</v>
      </c>
      <c r="B30" s="99"/>
      <c r="C30" s="99"/>
      <c r="D30" s="100"/>
      <c r="E30" s="289" t="s">
        <v>381</v>
      </c>
      <c r="F30" s="289"/>
      <c r="G30" s="289"/>
      <c r="H30" s="289"/>
      <c r="J30" s="34"/>
      <c r="K30" s="34"/>
      <c r="L30" s="34"/>
      <c r="M30" s="34"/>
      <c r="N30" s="34">
        <f t="shared" si="1"/>
        <v>0</v>
      </c>
      <c r="O30" s="34"/>
      <c r="P30" s="34"/>
      <c r="Q30" s="34"/>
      <c r="R30" s="34"/>
    </row>
    <row r="31" spans="1:18" s="7" customFormat="1" ht="12.75" hidden="1" customHeight="1" x14ac:dyDescent="0.25">
      <c r="A31" s="31" t="s">
        <v>23</v>
      </c>
      <c r="B31" s="99"/>
      <c r="C31" s="99"/>
      <c r="D31" s="100"/>
      <c r="E31" s="289" t="s">
        <v>382</v>
      </c>
      <c r="F31" s="289"/>
      <c r="G31" s="289"/>
      <c r="H31" s="289"/>
      <c r="J31" s="34"/>
      <c r="K31" s="34"/>
      <c r="L31" s="34"/>
      <c r="M31" s="34"/>
      <c r="N31" s="34">
        <f t="shared" si="1"/>
        <v>0</v>
      </c>
      <c r="O31" s="34"/>
      <c r="P31" s="34"/>
      <c r="Q31" s="34"/>
      <c r="R31" s="34"/>
    </row>
    <row r="32" spans="1:18" s="7" customFormat="1" ht="15" customHeight="1" x14ac:dyDescent="0.25">
      <c r="A32" s="31" t="s">
        <v>26</v>
      </c>
      <c r="B32" s="99"/>
      <c r="C32" s="99"/>
      <c r="D32" s="100"/>
      <c r="E32" s="289" t="s">
        <v>332</v>
      </c>
      <c r="F32" s="289"/>
      <c r="G32" s="289"/>
      <c r="H32" s="289"/>
      <c r="J32" s="34">
        <v>454500</v>
      </c>
      <c r="K32" s="34"/>
      <c r="L32" s="140"/>
      <c r="M32" s="34"/>
      <c r="N32" s="34">
        <f>P32-L32</f>
        <v>669413</v>
      </c>
      <c r="O32" s="34"/>
      <c r="P32" s="34">
        <v>669413</v>
      </c>
      <c r="Q32" s="34"/>
      <c r="R32" s="34">
        <v>689494</v>
      </c>
    </row>
    <row r="33" spans="1:18" s="7" customFormat="1" ht="15" customHeight="1" x14ac:dyDescent="0.25">
      <c r="A33" s="31" t="s">
        <v>25</v>
      </c>
      <c r="B33" s="99"/>
      <c r="C33" s="99"/>
      <c r="D33" s="100"/>
      <c r="E33" s="289" t="s">
        <v>333</v>
      </c>
      <c r="F33" s="289"/>
      <c r="G33" s="289"/>
      <c r="H33" s="289"/>
      <c r="J33" s="34">
        <v>50000</v>
      </c>
      <c r="K33" s="34"/>
      <c r="L33" s="140"/>
      <c r="M33" s="34"/>
      <c r="N33" s="34">
        <f t="shared" si="1"/>
        <v>70000</v>
      </c>
      <c r="O33" s="34"/>
      <c r="P33" s="34">
        <v>70000</v>
      </c>
      <c r="Q33" s="34"/>
      <c r="R33" s="34">
        <v>70000</v>
      </c>
    </row>
    <row r="34" spans="1:18" s="7" customFormat="1" ht="15" customHeight="1" x14ac:dyDescent="0.25">
      <c r="A34" s="31" t="s">
        <v>139</v>
      </c>
      <c r="B34" s="99"/>
      <c r="C34" s="99"/>
      <c r="D34" s="100"/>
      <c r="E34" s="289" t="s">
        <v>334</v>
      </c>
      <c r="F34" s="289"/>
      <c r="G34" s="289"/>
      <c r="H34" s="289"/>
      <c r="J34" s="13">
        <v>393012</v>
      </c>
      <c r="K34" s="13"/>
      <c r="L34" s="34">
        <v>434112</v>
      </c>
      <c r="M34" s="34"/>
      <c r="N34" s="34">
        <f>P34-L34</f>
        <v>235301</v>
      </c>
      <c r="O34" s="34"/>
      <c r="P34" s="34">
        <v>669413</v>
      </c>
      <c r="Q34" s="34"/>
      <c r="R34" s="34">
        <v>689494</v>
      </c>
    </row>
    <row r="35" spans="1:18" s="7" customFormat="1" ht="15" customHeight="1" x14ac:dyDescent="0.25">
      <c r="A35" s="31" t="s">
        <v>249</v>
      </c>
      <c r="B35" s="99"/>
      <c r="C35" s="99"/>
      <c r="D35" s="100"/>
      <c r="E35" s="289" t="s">
        <v>335</v>
      </c>
      <c r="F35" s="289"/>
      <c r="G35" s="289"/>
      <c r="H35" s="289"/>
      <c r="J35" s="34">
        <v>621907.62</v>
      </c>
      <c r="K35" s="34"/>
      <c r="L35" s="34">
        <v>318988.5</v>
      </c>
      <c r="M35" s="34"/>
      <c r="N35" s="34">
        <f t="shared" si="1"/>
        <v>644966.22</v>
      </c>
      <c r="O35" s="34"/>
      <c r="P35" s="34">
        <v>963954.72</v>
      </c>
      <c r="Q35" s="34"/>
      <c r="R35" s="34">
        <v>992871.36</v>
      </c>
    </row>
    <row r="36" spans="1:18" s="7" customFormat="1" ht="15" customHeight="1" x14ac:dyDescent="0.25">
      <c r="A36" s="31" t="s">
        <v>29</v>
      </c>
      <c r="B36" s="99"/>
      <c r="C36" s="99"/>
      <c r="D36" s="100"/>
      <c r="E36" s="289" t="s">
        <v>336</v>
      </c>
      <c r="F36" s="289"/>
      <c r="G36" s="289"/>
      <c r="H36" s="289"/>
      <c r="J36" s="34">
        <v>11600</v>
      </c>
      <c r="K36" s="34"/>
      <c r="L36" s="34">
        <v>5500</v>
      </c>
      <c r="M36" s="34"/>
      <c r="N36" s="34">
        <f t="shared" si="1"/>
        <v>11300</v>
      </c>
      <c r="O36" s="34"/>
      <c r="P36" s="34">
        <v>16800</v>
      </c>
      <c r="Q36" s="34"/>
      <c r="R36" s="34">
        <v>16800</v>
      </c>
    </row>
    <row r="37" spans="1:18" s="7" customFormat="1" ht="15" customHeight="1" x14ac:dyDescent="0.25">
      <c r="A37" s="31" t="s">
        <v>30</v>
      </c>
      <c r="B37" s="99"/>
      <c r="C37" s="99"/>
      <c r="D37" s="100"/>
      <c r="E37" s="289" t="s">
        <v>337</v>
      </c>
      <c r="F37" s="289"/>
      <c r="G37" s="289"/>
      <c r="H37" s="289"/>
      <c r="J37" s="34">
        <v>61109.09</v>
      </c>
      <c r="K37" s="34"/>
      <c r="L37" s="34">
        <v>31380.95</v>
      </c>
      <c r="M37" s="34"/>
      <c r="N37" s="34">
        <f t="shared" si="1"/>
        <v>93290.59</v>
      </c>
      <c r="O37" s="34"/>
      <c r="P37" s="34">
        <v>124671.54</v>
      </c>
      <c r="Q37" s="34"/>
      <c r="R37" s="34">
        <v>155020.07999999999</v>
      </c>
    </row>
    <row r="38" spans="1:18" s="7" customFormat="1" ht="15" customHeight="1" x14ac:dyDescent="0.25">
      <c r="A38" s="31" t="s">
        <v>31</v>
      </c>
      <c r="B38" s="99"/>
      <c r="C38" s="99"/>
      <c r="D38" s="100"/>
      <c r="E38" s="289" t="s">
        <v>338</v>
      </c>
      <c r="F38" s="289"/>
      <c r="G38" s="289"/>
      <c r="H38" s="289"/>
      <c r="J38" s="34">
        <v>11600</v>
      </c>
      <c r="K38" s="34"/>
      <c r="L38" s="34">
        <v>5500</v>
      </c>
      <c r="M38" s="34"/>
      <c r="N38" s="34">
        <f t="shared" si="1"/>
        <v>11300</v>
      </c>
      <c r="O38" s="34"/>
      <c r="P38" s="34">
        <v>16800</v>
      </c>
      <c r="Q38" s="34"/>
      <c r="R38" s="34">
        <v>16800</v>
      </c>
    </row>
    <row r="39" spans="1:18" s="7" customFormat="1" ht="12.75" hidden="1" customHeight="1" x14ac:dyDescent="0.25">
      <c r="A39" s="31" t="s">
        <v>146</v>
      </c>
      <c r="B39" s="99"/>
      <c r="C39" s="99"/>
      <c r="D39" s="100"/>
      <c r="E39" s="289" t="s">
        <v>383</v>
      </c>
      <c r="F39" s="289"/>
      <c r="G39" s="289"/>
      <c r="H39" s="289"/>
      <c r="J39" s="34"/>
      <c r="K39" s="34"/>
      <c r="L39" s="34"/>
      <c r="M39" s="34"/>
      <c r="N39" s="34"/>
      <c r="O39" s="34"/>
      <c r="P39" s="34"/>
      <c r="Q39" s="34"/>
      <c r="R39" s="34"/>
    </row>
    <row r="40" spans="1:18" s="7" customFormat="1" ht="12.75" hidden="1" customHeight="1" x14ac:dyDescent="0.25">
      <c r="A40" s="31" t="s">
        <v>147</v>
      </c>
      <c r="B40" s="99"/>
      <c r="C40" s="99"/>
      <c r="D40" s="100"/>
      <c r="E40" s="289" t="s">
        <v>384</v>
      </c>
      <c r="F40" s="289"/>
      <c r="G40" s="289"/>
      <c r="H40" s="289"/>
      <c r="J40" s="34"/>
      <c r="K40" s="34"/>
      <c r="L40" s="34"/>
      <c r="M40" s="34"/>
      <c r="N40" s="34"/>
      <c r="O40" s="34"/>
      <c r="P40" s="34"/>
      <c r="Q40" s="34"/>
      <c r="R40" s="34"/>
    </row>
    <row r="41" spans="1:18" s="7" customFormat="1" ht="12.75" hidden="1" customHeight="1" x14ac:dyDescent="0.25">
      <c r="A41" s="31" t="s">
        <v>32</v>
      </c>
      <c r="B41" s="99"/>
      <c r="C41" s="99"/>
      <c r="D41" s="100"/>
      <c r="E41" s="289" t="s">
        <v>600</v>
      </c>
      <c r="F41" s="289"/>
      <c r="G41" s="289"/>
      <c r="H41" s="289"/>
      <c r="J41" s="34"/>
      <c r="K41" s="34"/>
      <c r="L41" s="34"/>
      <c r="M41" s="34"/>
      <c r="N41" s="34">
        <f t="shared" ref="N41" si="2">P41-L41</f>
        <v>0</v>
      </c>
      <c r="O41" s="34"/>
      <c r="P41" s="34"/>
      <c r="Q41" s="34"/>
      <c r="R41" s="34"/>
    </row>
    <row r="42" spans="1:18" s="7" customFormat="1" ht="12.75" customHeight="1" x14ac:dyDescent="0.25">
      <c r="A42" s="31" t="s">
        <v>34</v>
      </c>
      <c r="B42" s="99"/>
      <c r="C42" s="99"/>
      <c r="D42" s="100"/>
      <c r="E42" s="289" t="s">
        <v>340</v>
      </c>
      <c r="F42" s="289"/>
      <c r="G42" s="289"/>
      <c r="H42" s="289"/>
      <c r="J42" s="34">
        <v>50000</v>
      </c>
      <c r="K42" s="34"/>
      <c r="L42" s="140"/>
      <c r="M42" s="34"/>
      <c r="N42" s="34">
        <f>P42-L42</f>
        <v>70000</v>
      </c>
      <c r="O42" s="34"/>
      <c r="P42" s="34">
        <v>70000</v>
      </c>
      <c r="Q42" s="34"/>
      <c r="R42" s="34">
        <v>70000</v>
      </c>
    </row>
    <row r="43" spans="1:18" s="7" customFormat="1" ht="12.75" hidden="1" customHeight="1" x14ac:dyDescent="0.25">
      <c r="A43" s="75" t="s">
        <v>148</v>
      </c>
      <c r="B43" s="99"/>
      <c r="C43" s="99"/>
      <c r="D43" s="100"/>
      <c r="E43" s="100">
        <v>5</v>
      </c>
      <c r="F43" s="101" t="s">
        <v>7</v>
      </c>
      <c r="G43" s="100" t="s">
        <v>28</v>
      </c>
      <c r="H43" s="100" t="s">
        <v>63</v>
      </c>
      <c r="J43" s="34"/>
      <c r="K43" s="34"/>
      <c r="L43" s="34"/>
      <c r="M43" s="34"/>
      <c r="N43" s="34"/>
      <c r="O43" s="34"/>
      <c r="P43" s="34"/>
      <c r="Q43" s="34"/>
      <c r="R43" s="34"/>
    </row>
    <row r="44" spans="1:18" s="7" customFormat="1" ht="18" customHeight="1" x14ac:dyDescent="0.3">
      <c r="A44" s="58" t="s">
        <v>35</v>
      </c>
      <c r="B44" s="24"/>
      <c r="C44" s="24"/>
      <c r="J44" s="138">
        <f>SUM(J18:J43)</f>
        <v>7518629.4500000002</v>
      </c>
      <c r="K44" s="139"/>
      <c r="L44" s="138">
        <f>SUM(L18:L43)</f>
        <v>3758623.1</v>
      </c>
      <c r="M44" s="34"/>
      <c r="N44" s="138">
        <f>SUM(N18:N43)</f>
        <v>7661976.6399999997</v>
      </c>
      <c r="O44" s="34"/>
      <c r="P44" s="138">
        <f>SUM(P18:P43)</f>
        <v>11420599.74</v>
      </c>
      <c r="Q44" s="34"/>
      <c r="R44" s="138">
        <f>SUM(R18:R43)</f>
        <v>11773331.83</v>
      </c>
    </row>
    <row r="45" spans="1:18" s="7" customFormat="1" ht="6" customHeight="1" x14ac:dyDescent="0.25">
      <c r="A45" s="17"/>
      <c r="B45" s="17"/>
      <c r="C45" s="17"/>
      <c r="J45" s="139"/>
      <c r="K45" s="139"/>
      <c r="L45" s="34"/>
      <c r="M45" s="34"/>
      <c r="N45" s="34"/>
      <c r="O45" s="34"/>
      <c r="P45" s="34"/>
      <c r="Q45" s="34"/>
      <c r="R45" s="34"/>
    </row>
    <row r="46" spans="1:18" s="7" customFormat="1" ht="18" customHeight="1" x14ac:dyDescent="0.3">
      <c r="A46" s="62" t="s">
        <v>187</v>
      </c>
      <c r="B46" s="12"/>
      <c r="C46" s="12"/>
      <c r="J46" s="34"/>
      <c r="K46" s="34"/>
      <c r="L46" s="34"/>
      <c r="M46" s="34"/>
      <c r="N46" s="34"/>
      <c r="O46" s="34"/>
      <c r="P46" s="34"/>
      <c r="Q46" s="34"/>
      <c r="R46" s="34"/>
    </row>
    <row r="47" spans="1:18" s="7" customFormat="1" ht="15" customHeight="1" x14ac:dyDescent="0.25">
      <c r="A47" s="31" t="s">
        <v>36</v>
      </c>
      <c r="B47" s="99"/>
      <c r="C47" s="99"/>
      <c r="D47" s="100"/>
      <c r="E47" s="289" t="s">
        <v>341</v>
      </c>
      <c r="F47" s="289"/>
      <c r="G47" s="289"/>
      <c r="H47" s="289"/>
      <c r="J47" s="140"/>
      <c r="K47" s="34"/>
      <c r="L47" s="34"/>
      <c r="M47" s="34"/>
      <c r="N47" s="34">
        <f t="shared" ref="N47:N61" si="3">P47-L47</f>
        <v>50400</v>
      </c>
      <c r="O47" s="34"/>
      <c r="P47" s="34">
        <v>50400</v>
      </c>
      <c r="Q47" s="34"/>
      <c r="R47" s="34">
        <v>50400</v>
      </c>
    </row>
    <row r="48" spans="1:18" s="7" customFormat="1" ht="12.75" hidden="1" customHeight="1" x14ac:dyDescent="0.25">
      <c r="A48" s="31" t="s">
        <v>38</v>
      </c>
      <c r="B48" s="99"/>
      <c r="C48" s="99"/>
      <c r="E48" s="289" t="s">
        <v>343</v>
      </c>
      <c r="F48" s="289"/>
      <c r="G48" s="289"/>
      <c r="H48" s="289"/>
      <c r="J48" s="34"/>
      <c r="K48" s="34"/>
      <c r="L48" s="34"/>
      <c r="M48" s="34"/>
      <c r="N48" s="34">
        <f t="shared" si="3"/>
        <v>0</v>
      </c>
      <c r="O48" s="34"/>
      <c r="P48" s="34">
        <v>0</v>
      </c>
      <c r="Q48" s="34"/>
      <c r="R48" s="34"/>
    </row>
    <row r="49" spans="1:18" s="7" customFormat="1" ht="15" customHeight="1" x14ac:dyDescent="0.25">
      <c r="A49" s="31" t="s">
        <v>43</v>
      </c>
      <c r="B49" s="99"/>
      <c r="C49" s="99"/>
      <c r="E49" s="289" t="s">
        <v>347</v>
      </c>
      <c r="F49" s="289"/>
      <c r="G49" s="289"/>
      <c r="H49" s="289"/>
      <c r="J49" s="34"/>
      <c r="K49" s="34"/>
      <c r="L49" s="34"/>
      <c r="M49" s="34"/>
      <c r="N49" s="34">
        <f t="shared" si="3"/>
        <v>144000</v>
      </c>
      <c r="O49" s="34"/>
      <c r="P49" s="34">
        <v>144000</v>
      </c>
      <c r="Q49" s="34"/>
      <c r="R49" s="34">
        <v>234000</v>
      </c>
    </row>
    <row r="50" spans="1:18" s="7" customFormat="1" ht="15" customHeight="1" x14ac:dyDescent="0.25">
      <c r="A50" s="31" t="s">
        <v>47</v>
      </c>
      <c r="B50" s="99"/>
      <c r="C50" s="99"/>
      <c r="E50" s="289" t="s">
        <v>349</v>
      </c>
      <c r="F50" s="289"/>
      <c r="G50" s="289"/>
      <c r="H50" s="289"/>
      <c r="J50" s="34"/>
      <c r="K50" s="34"/>
      <c r="L50" s="34"/>
      <c r="M50" s="34"/>
      <c r="N50" s="34">
        <f t="shared" si="3"/>
        <v>1000</v>
      </c>
      <c r="O50" s="34"/>
      <c r="P50" s="34">
        <v>1000</v>
      </c>
      <c r="Q50" s="34"/>
      <c r="R50" s="34">
        <v>1000</v>
      </c>
    </row>
    <row r="51" spans="1:18" s="7" customFormat="1" ht="15" customHeight="1" x14ac:dyDescent="0.25">
      <c r="A51" s="31" t="s">
        <v>52</v>
      </c>
      <c r="B51" s="99"/>
      <c r="C51" s="99"/>
      <c r="E51" s="289" t="s">
        <v>350</v>
      </c>
      <c r="F51" s="289"/>
      <c r="G51" s="289"/>
      <c r="H51" s="289"/>
      <c r="J51" s="34"/>
      <c r="K51" s="34"/>
      <c r="L51" s="34"/>
      <c r="M51" s="34"/>
      <c r="N51" s="34">
        <f t="shared" si="3"/>
        <v>2000</v>
      </c>
      <c r="O51" s="34"/>
      <c r="P51" s="34">
        <v>2000</v>
      </c>
      <c r="Q51" s="34"/>
      <c r="R51" s="34">
        <v>2000</v>
      </c>
    </row>
    <row r="52" spans="1:18" s="7" customFormat="1" ht="12.75" hidden="1" customHeight="1" x14ac:dyDescent="0.25">
      <c r="A52" s="31" t="s">
        <v>54</v>
      </c>
      <c r="B52" s="99"/>
      <c r="C52" s="99"/>
      <c r="E52" s="30">
        <v>5</v>
      </c>
      <c r="F52" s="127" t="s">
        <v>12</v>
      </c>
      <c r="G52" s="30" t="s">
        <v>53</v>
      </c>
      <c r="H52" s="30" t="s">
        <v>10</v>
      </c>
      <c r="J52" s="34"/>
      <c r="K52" s="34"/>
      <c r="L52" s="34"/>
      <c r="M52" s="34"/>
      <c r="N52" s="34">
        <f t="shared" si="3"/>
        <v>0</v>
      </c>
      <c r="O52" s="34"/>
      <c r="P52" s="34"/>
      <c r="Q52" s="34"/>
      <c r="R52" s="34"/>
    </row>
    <row r="53" spans="1:18" s="7" customFormat="1" ht="12.75" hidden="1" customHeight="1" x14ac:dyDescent="0.25">
      <c r="A53" s="31" t="s">
        <v>55</v>
      </c>
      <c r="B53" s="99"/>
      <c r="C53" s="99"/>
      <c r="E53" s="30">
        <v>5</v>
      </c>
      <c r="F53" s="127" t="s">
        <v>12</v>
      </c>
      <c r="G53" s="30" t="s">
        <v>53</v>
      </c>
      <c r="H53" s="30" t="s">
        <v>15</v>
      </c>
      <c r="J53" s="34"/>
      <c r="K53" s="34"/>
      <c r="L53" s="34"/>
      <c r="M53" s="34"/>
      <c r="N53" s="34">
        <f t="shared" si="3"/>
        <v>0</v>
      </c>
      <c r="O53" s="34"/>
      <c r="P53" s="34"/>
      <c r="Q53" s="34"/>
      <c r="R53" s="34"/>
    </row>
    <row r="54" spans="1:18" s="7" customFormat="1" ht="12.75" hidden="1" customHeight="1" x14ac:dyDescent="0.25">
      <c r="A54" s="31" t="s">
        <v>56</v>
      </c>
      <c r="B54" s="99"/>
      <c r="C54" s="99"/>
      <c r="E54" s="30">
        <v>5</v>
      </c>
      <c r="F54" s="127" t="s">
        <v>12</v>
      </c>
      <c r="G54" s="30" t="s">
        <v>53</v>
      </c>
      <c r="H54" s="30" t="s">
        <v>17</v>
      </c>
      <c r="J54" s="34"/>
      <c r="K54" s="34"/>
      <c r="L54" s="34"/>
      <c r="M54" s="34"/>
      <c r="N54" s="34">
        <f t="shared" si="3"/>
        <v>0</v>
      </c>
      <c r="O54" s="34"/>
      <c r="P54" s="34"/>
      <c r="Q54" s="34"/>
      <c r="R54" s="34"/>
    </row>
    <row r="55" spans="1:18" s="7" customFormat="1" ht="12.75" hidden="1" customHeight="1" x14ac:dyDescent="0.25">
      <c r="A55" s="31" t="s">
        <v>57</v>
      </c>
      <c r="B55" s="99"/>
      <c r="C55" s="99"/>
      <c r="E55" s="30">
        <v>5</v>
      </c>
      <c r="F55" s="30" t="s">
        <v>12</v>
      </c>
      <c r="G55" s="30" t="s">
        <v>58</v>
      </c>
      <c r="H55" s="30" t="s">
        <v>59</v>
      </c>
      <c r="J55" s="34"/>
      <c r="K55" s="34"/>
      <c r="L55" s="34"/>
      <c r="M55" s="34"/>
      <c r="N55" s="34">
        <f t="shared" si="3"/>
        <v>0</v>
      </c>
      <c r="O55" s="34"/>
      <c r="P55" s="34"/>
      <c r="Q55" s="34"/>
      <c r="R55" s="34"/>
    </row>
    <row r="56" spans="1:18" s="7" customFormat="1" ht="12.75" hidden="1" customHeight="1" x14ac:dyDescent="0.25">
      <c r="A56" s="31" t="s">
        <v>65</v>
      </c>
      <c r="B56" s="99"/>
      <c r="C56" s="99"/>
      <c r="E56" s="30">
        <v>5</v>
      </c>
      <c r="F56" s="127" t="s">
        <v>12</v>
      </c>
      <c r="G56" s="30" t="s">
        <v>66</v>
      </c>
      <c r="H56" s="30" t="s">
        <v>8</v>
      </c>
      <c r="J56" s="34"/>
      <c r="K56" s="34"/>
      <c r="L56" s="34"/>
      <c r="M56" s="34"/>
      <c r="N56" s="34">
        <f t="shared" si="3"/>
        <v>0</v>
      </c>
      <c r="O56" s="34"/>
      <c r="P56" s="34"/>
      <c r="Q56" s="34"/>
      <c r="R56" s="34"/>
    </row>
    <row r="57" spans="1:18" s="7" customFormat="1" ht="12.75" hidden="1" customHeight="1" x14ac:dyDescent="0.25">
      <c r="A57" s="31" t="s">
        <v>60</v>
      </c>
      <c r="B57" s="99"/>
      <c r="C57" s="99"/>
      <c r="E57" s="30">
        <v>5</v>
      </c>
      <c r="F57" s="127" t="s">
        <v>12</v>
      </c>
      <c r="G57" s="30" t="s">
        <v>58</v>
      </c>
      <c r="H57" s="30" t="s">
        <v>8</v>
      </c>
      <c r="J57" s="34"/>
      <c r="K57" s="34"/>
      <c r="L57" s="34"/>
      <c r="M57" s="34"/>
      <c r="N57" s="34">
        <f t="shared" si="3"/>
        <v>0</v>
      </c>
      <c r="O57" s="34"/>
      <c r="P57" s="34"/>
      <c r="Q57" s="34"/>
      <c r="R57" s="34"/>
    </row>
    <row r="58" spans="1:18" s="7" customFormat="1" ht="12.75" hidden="1" customHeight="1" x14ac:dyDescent="0.25">
      <c r="A58" s="31" t="s">
        <v>61</v>
      </c>
      <c r="B58" s="99"/>
      <c r="C58" s="99"/>
      <c r="E58" s="30">
        <v>5</v>
      </c>
      <c r="F58" s="127" t="s">
        <v>12</v>
      </c>
      <c r="G58" s="30" t="s">
        <v>58</v>
      </c>
      <c r="H58" s="30" t="s">
        <v>10</v>
      </c>
      <c r="J58" s="34"/>
      <c r="K58" s="34"/>
      <c r="L58" s="34"/>
      <c r="M58" s="34"/>
      <c r="N58" s="34">
        <f t="shared" si="3"/>
        <v>0</v>
      </c>
      <c r="O58" s="34"/>
      <c r="P58" s="34"/>
      <c r="Q58" s="34"/>
      <c r="R58" s="34"/>
    </row>
    <row r="59" spans="1:18" s="7" customFormat="1" ht="12.75" hidden="1" customHeight="1" x14ac:dyDescent="0.25">
      <c r="A59" s="31" t="s">
        <v>62</v>
      </c>
      <c r="B59" s="99"/>
      <c r="C59" s="99"/>
      <c r="E59" s="30">
        <v>5</v>
      </c>
      <c r="F59" s="127" t="s">
        <v>12</v>
      </c>
      <c r="G59" s="30" t="s">
        <v>58</v>
      </c>
      <c r="H59" s="30" t="s">
        <v>63</v>
      </c>
      <c r="J59" s="34"/>
      <c r="K59" s="34"/>
      <c r="L59" s="34"/>
      <c r="M59" s="34"/>
      <c r="N59" s="34">
        <f t="shared" si="3"/>
        <v>0</v>
      </c>
      <c r="O59" s="34"/>
      <c r="P59" s="34"/>
      <c r="Q59" s="34"/>
      <c r="R59" s="34"/>
    </row>
    <row r="60" spans="1:18" s="7" customFormat="1" ht="12.75" hidden="1" customHeight="1" x14ac:dyDescent="0.25">
      <c r="A60" s="31" t="s">
        <v>154</v>
      </c>
      <c r="B60" s="99"/>
      <c r="C60" s="99"/>
      <c r="E60" s="30">
        <v>5</v>
      </c>
      <c r="F60" s="127" t="s">
        <v>12</v>
      </c>
      <c r="G60" s="30" t="s">
        <v>58</v>
      </c>
      <c r="H60" s="30" t="s">
        <v>15</v>
      </c>
      <c r="J60" s="34"/>
      <c r="K60" s="34"/>
      <c r="L60" s="34"/>
      <c r="M60" s="34"/>
      <c r="N60" s="34">
        <f t="shared" si="3"/>
        <v>0</v>
      </c>
      <c r="O60" s="34"/>
      <c r="P60" s="34"/>
      <c r="Q60" s="34"/>
      <c r="R60" s="34"/>
    </row>
    <row r="61" spans="1:18" s="7" customFormat="1" ht="12.75" hidden="1" customHeight="1" x14ac:dyDescent="0.25">
      <c r="A61" s="31" t="s">
        <v>155</v>
      </c>
      <c r="B61" s="99"/>
      <c r="C61" s="99"/>
      <c r="E61" s="30">
        <v>5</v>
      </c>
      <c r="F61" s="30" t="s">
        <v>12</v>
      </c>
      <c r="G61" s="30" t="s">
        <v>58</v>
      </c>
      <c r="H61" s="30" t="s">
        <v>17</v>
      </c>
      <c r="J61" s="34"/>
      <c r="K61" s="34"/>
      <c r="L61" s="34"/>
      <c r="M61" s="34"/>
      <c r="N61" s="34">
        <f t="shared" si="3"/>
        <v>0</v>
      </c>
      <c r="O61" s="34"/>
      <c r="P61" s="34"/>
      <c r="Q61" s="34"/>
      <c r="R61" s="34"/>
    </row>
    <row r="62" spans="1:18" s="7" customFormat="1" ht="12.75" hidden="1" customHeight="1" x14ac:dyDescent="0.25">
      <c r="A62" s="31" t="s">
        <v>62</v>
      </c>
      <c r="B62" s="99"/>
      <c r="C62" s="99"/>
      <c r="E62" s="30">
        <v>5</v>
      </c>
      <c r="F62" s="127" t="s">
        <v>12</v>
      </c>
      <c r="G62" s="30" t="s">
        <v>58</v>
      </c>
      <c r="H62" s="30" t="s">
        <v>63</v>
      </c>
      <c r="J62" s="34"/>
      <c r="K62" s="34"/>
      <c r="L62" s="34"/>
      <c r="M62" s="34"/>
      <c r="N62" s="34">
        <f t="shared" ref="N62:N96" si="4">P62-L62</f>
        <v>0</v>
      </c>
      <c r="O62" s="34"/>
      <c r="P62" s="34"/>
      <c r="Q62" s="34"/>
      <c r="R62" s="34"/>
    </row>
    <row r="63" spans="1:18" s="7" customFormat="1" ht="12.75" hidden="1" customHeight="1" x14ac:dyDescent="0.25">
      <c r="A63" s="31" t="s">
        <v>64</v>
      </c>
      <c r="B63" s="99"/>
      <c r="C63" s="99"/>
      <c r="E63" s="30">
        <v>5</v>
      </c>
      <c r="F63" s="127" t="s">
        <v>12</v>
      </c>
      <c r="G63" s="30" t="s">
        <v>58</v>
      </c>
      <c r="H63" s="30" t="s">
        <v>19</v>
      </c>
      <c r="J63" s="34"/>
      <c r="K63" s="34"/>
      <c r="L63" s="34"/>
      <c r="M63" s="34"/>
      <c r="N63" s="34">
        <f t="shared" si="4"/>
        <v>0</v>
      </c>
      <c r="O63" s="34"/>
      <c r="P63" s="34"/>
      <c r="Q63" s="34"/>
      <c r="R63" s="34"/>
    </row>
    <row r="64" spans="1:18" s="7" customFormat="1" ht="12.75" hidden="1" customHeight="1" x14ac:dyDescent="0.25">
      <c r="A64" s="31" t="s">
        <v>156</v>
      </c>
      <c r="B64" s="99"/>
      <c r="C64" s="99"/>
      <c r="E64" s="30">
        <v>5</v>
      </c>
      <c r="F64" s="127" t="s">
        <v>12</v>
      </c>
      <c r="G64" s="30" t="s">
        <v>92</v>
      </c>
      <c r="H64" s="30" t="s">
        <v>8</v>
      </c>
      <c r="J64" s="34"/>
      <c r="K64" s="34"/>
      <c r="L64" s="34"/>
      <c r="M64" s="34"/>
      <c r="N64" s="34">
        <f t="shared" si="4"/>
        <v>0</v>
      </c>
      <c r="O64" s="34"/>
      <c r="P64" s="34"/>
      <c r="Q64" s="34"/>
      <c r="R64" s="34"/>
    </row>
    <row r="65" spans="1:18" s="7" customFormat="1" ht="12.75" hidden="1" customHeight="1" x14ac:dyDescent="0.25">
      <c r="A65" s="31" t="s">
        <v>65</v>
      </c>
      <c r="B65" s="99"/>
      <c r="C65" s="99"/>
      <c r="E65" s="30">
        <v>5</v>
      </c>
      <c r="F65" s="127" t="s">
        <v>12</v>
      </c>
      <c r="G65" s="30" t="s">
        <v>66</v>
      </c>
      <c r="H65" s="30" t="s">
        <v>8</v>
      </c>
      <c r="J65" s="34"/>
      <c r="K65" s="34"/>
      <c r="L65" s="34"/>
      <c r="M65" s="34"/>
      <c r="N65" s="34">
        <f t="shared" si="4"/>
        <v>0</v>
      </c>
      <c r="O65" s="34"/>
      <c r="P65" s="34"/>
      <c r="Q65" s="34"/>
      <c r="R65" s="34"/>
    </row>
    <row r="66" spans="1:18" s="7" customFormat="1" ht="12.75" hidden="1" customHeight="1" x14ac:dyDescent="0.25">
      <c r="A66" s="31" t="s">
        <v>67</v>
      </c>
      <c r="B66" s="99"/>
      <c r="C66" s="99"/>
      <c r="E66" s="30">
        <v>5</v>
      </c>
      <c r="F66" s="127" t="s">
        <v>12</v>
      </c>
      <c r="G66" s="30" t="s">
        <v>66</v>
      </c>
      <c r="H66" s="30" t="s">
        <v>10</v>
      </c>
      <c r="J66" s="34"/>
      <c r="K66" s="34"/>
      <c r="L66" s="34"/>
      <c r="M66" s="34"/>
      <c r="N66" s="34">
        <f t="shared" si="4"/>
        <v>0</v>
      </c>
      <c r="O66" s="34"/>
      <c r="P66" s="34"/>
      <c r="Q66" s="34"/>
      <c r="R66" s="34"/>
    </row>
    <row r="67" spans="1:18" s="7" customFormat="1" ht="12.75" hidden="1" customHeight="1" x14ac:dyDescent="0.25">
      <c r="A67" s="31" t="s">
        <v>157</v>
      </c>
      <c r="B67" s="99"/>
      <c r="C67" s="99"/>
      <c r="E67" s="30">
        <v>5</v>
      </c>
      <c r="F67" s="127" t="s">
        <v>12</v>
      </c>
      <c r="G67" s="30" t="s">
        <v>69</v>
      </c>
      <c r="H67" s="30" t="s">
        <v>8</v>
      </c>
      <c r="J67" s="34"/>
      <c r="K67" s="34"/>
      <c r="L67" s="34"/>
      <c r="M67" s="34"/>
      <c r="N67" s="34">
        <f t="shared" si="4"/>
        <v>0</v>
      </c>
      <c r="O67" s="34"/>
      <c r="P67" s="34"/>
      <c r="Q67" s="34"/>
      <c r="R67" s="34"/>
    </row>
    <row r="68" spans="1:18" s="7" customFormat="1" ht="12.75" hidden="1" customHeight="1" x14ac:dyDescent="0.25">
      <c r="A68" s="31" t="s">
        <v>158</v>
      </c>
      <c r="B68" s="99"/>
      <c r="C68" s="99"/>
      <c r="E68" s="30">
        <v>5</v>
      </c>
      <c r="F68" s="127" t="s">
        <v>12</v>
      </c>
      <c r="G68" s="30" t="s">
        <v>69</v>
      </c>
      <c r="H68" s="30" t="s">
        <v>10</v>
      </c>
      <c r="J68" s="34"/>
      <c r="K68" s="34"/>
      <c r="L68" s="34"/>
      <c r="M68" s="34"/>
      <c r="N68" s="34">
        <f t="shared" si="4"/>
        <v>0</v>
      </c>
      <c r="O68" s="34"/>
      <c r="P68" s="34"/>
      <c r="Q68" s="34"/>
      <c r="R68" s="34"/>
    </row>
    <row r="69" spans="1:18" s="7" customFormat="1" ht="12.75" hidden="1" customHeight="1" x14ac:dyDescent="0.25">
      <c r="A69" s="31" t="s">
        <v>68</v>
      </c>
      <c r="B69" s="99"/>
      <c r="C69" s="99"/>
      <c r="E69" s="30">
        <v>5</v>
      </c>
      <c r="F69" s="127" t="s">
        <v>12</v>
      </c>
      <c r="G69" s="30" t="s">
        <v>69</v>
      </c>
      <c r="H69" s="30" t="s">
        <v>15</v>
      </c>
      <c r="J69" s="34"/>
      <c r="K69" s="34"/>
      <c r="L69" s="34"/>
      <c r="M69" s="34"/>
      <c r="N69" s="34">
        <f t="shared" si="4"/>
        <v>0</v>
      </c>
      <c r="O69" s="34"/>
      <c r="P69" s="34"/>
      <c r="Q69" s="34"/>
      <c r="R69" s="34"/>
    </row>
    <row r="70" spans="1:18" s="7" customFormat="1" ht="12.75" hidden="1" customHeight="1" x14ac:dyDescent="0.25">
      <c r="A70" s="31" t="s">
        <v>159</v>
      </c>
      <c r="B70" s="99"/>
      <c r="C70" s="99"/>
      <c r="E70" s="30">
        <v>5</v>
      </c>
      <c r="F70" s="127" t="s">
        <v>12</v>
      </c>
      <c r="G70" s="30" t="s">
        <v>162</v>
      </c>
      <c r="H70" s="30" t="s">
        <v>8</v>
      </c>
      <c r="J70" s="34"/>
      <c r="K70" s="34"/>
      <c r="L70" s="34"/>
      <c r="M70" s="34"/>
      <c r="N70" s="34">
        <f t="shared" si="4"/>
        <v>0</v>
      </c>
      <c r="O70" s="34"/>
      <c r="P70" s="34"/>
      <c r="Q70" s="34"/>
      <c r="R70" s="34"/>
    </row>
    <row r="71" spans="1:18" s="7" customFormat="1" ht="12.75" hidden="1" customHeight="1" x14ac:dyDescent="0.25">
      <c r="A71" s="31" t="s">
        <v>160</v>
      </c>
      <c r="B71" s="99"/>
      <c r="C71" s="99"/>
      <c r="E71" s="30">
        <v>5</v>
      </c>
      <c r="F71" s="127" t="s">
        <v>12</v>
      </c>
      <c r="G71" s="30" t="s">
        <v>162</v>
      </c>
      <c r="H71" s="124" t="s">
        <v>48</v>
      </c>
      <c r="J71" s="34"/>
      <c r="K71" s="34"/>
      <c r="L71" s="34"/>
      <c r="M71" s="34"/>
      <c r="N71" s="34">
        <f t="shared" si="4"/>
        <v>0</v>
      </c>
      <c r="O71" s="34"/>
      <c r="P71" s="34"/>
      <c r="Q71" s="34"/>
      <c r="R71" s="34"/>
    </row>
    <row r="72" spans="1:18" s="7" customFormat="1" ht="12.75" hidden="1" customHeight="1" x14ac:dyDescent="0.25">
      <c r="A72" s="31" t="s">
        <v>70</v>
      </c>
      <c r="B72" s="99"/>
      <c r="C72" s="99"/>
      <c r="E72" s="30">
        <v>5</v>
      </c>
      <c r="F72" s="127" t="s">
        <v>12</v>
      </c>
      <c r="G72" s="30" t="s">
        <v>162</v>
      </c>
      <c r="H72" s="30" t="s">
        <v>10</v>
      </c>
      <c r="J72" s="34"/>
      <c r="K72" s="34"/>
      <c r="L72" s="34"/>
      <c r="M72" s="34"/>
      <c r="N72" s="34">
        <f t="shared" si="4"/>
        <v>0</v>
      </c>
      <c r="O72" s="34"/>
      <c r="P72" s="34"/>
      <c r="Q72" s="34"/>
      <c r="R72" s="34"/>
    </row>
    <row r="73" spans="1:18" s="7" customFormat="1" ht="12.75" hidden="1" customHeight="1" x14ac:dyDescent="0.25">
      <c r="A73" s="31" t="s">
        <v>161</v>
      </c>
      <c r="B73" s="99"/>
      <c r="C73" s="99"/>
      <c r="E73" s="30">
        <v>5</v>
      </c>
      <c r="F73" s="127" t="s">
        <v>12</v>
      </c>
      <c r="G73" s="30" t="s">
        <v>162</v>
      </c>
      <c r="H73" s="30" t="s">
        <v>15</v>
      </c>
      <c r="J73" s="34"/>
      <c r="K73" s="34"/>
      <c r="L73" s="34"/>
      <c r="M73" s="34"/>
      <c r="N73" s="34">
        <f t="shared" si="4"/>
        <v>0</v>
      </c>
      <c r="O73" s="34"/>
      <c r="P73" s="34"/>
      <c r="Q73" s="34"/>
      <c r="R73" s="34"/>
    </row>
    <row r="74" spans="1:18" s="7" customFormat="1" ht="12.75" hidden="1" customHeight="1" x14ac:dyDescent="0.25">
      <c r="A74" s="31" t="s">
        <v>71</v>
      </c>
      <c r="B74" s="99"/>
      <c r="C74" s="99"/>
      <c r="E74" s="30">
        <v>5</v>
      </c>
      <c r="F74" s="127" t="s">
        <v>12</v>
      </c>
      <c r="G74" s="30" t="s">
        <v>69</v>
      </c>
      <c r="H74" s="30" t="s">
        <v>48</v>
      </c>
      <c r="J74" s="34"/>
      <c r="K74" s="34"/>
      <c r="L74" s="34"/>
      <c r="M74" s="34"/>
      <c r="N74" s="34">
        <f t="shared" si="4"/>
        <v>0</v>
      </c>
      <c r="O74" s="34"/>
      <c r="P74" s="34"/>
      <c r="Q74" s="34"/>
      <c r="R74" s="34"/>
    </row>
    <row r="75" spans="1:18" s="7" customFormat="1" ht="12.75" hidden="1" customHeight="1" x14ac:dyDescent="0.25">
      <c r="A75" s="31" t="s">
        <v>163</v>
      </c>
      <c r="B75" s="99"/>
      <c r="C75" s="99"/>
      <c r="E75" s="30">
        <v>5</v>
      </c>
      <c r="F75" s="127" t="s">
        <v>12</v>
      </c>
      <c r="G75" s="30" t="s">
        <v>73</v>
      </c>
      <c r="H75" s="30" t="s">
        <v>10</v>
      </c>
      <c r="J75" s="34"/>
      <c r="K75" s="34"/>
      <c r="L75" s="34"/>
      <c r="M75" s="34"/>
      <c r="N75" s="34">
        <f t="shared" si="4"/>
        <v>0</v>
      </c>
      <c r="O75" s="34"/>
      <c r="P75" s="34"/>
      <c r="Q75" s="34"/>
      <c r="R75" s="34"/>
    </row>
    <row r="76" spans="1:18" s="7" customFormat="1" ht="12.75" hidden="1" customHeight="1" x14ac:dyDescent="0.25">
      <c r="A76" s="31" t="s">
        <v>164</v>
      </c>
      <c r="B76" s="99"/>
      <c r="C76" s="99"/>
      <c r="E76" s="30">
        <v>5</v>
      </c>
      <c r="F76" s="127" t="s">
        <v>12</v>
      </c>
      <c r="G76" s="30" t="s">
        <v>73</v>
      </c>
      <c r="H76" s="30" t="s">
        <v>15</v>
      </c>
      <c r="J76" s="34"/>
      <c r="K76" s="34"/>
      <c r="L76" s="34"/>
      <c r="M76" s="34"/>
      <c r="N76" s="34">
        <f t="shared" si="4"/>
        <v>0</v>
      </c>
      <c r="O76" s="34"/>
      <c r="P76" s="34"/>
      <c r="Q76" s="34"/>
      <c r="R76" s="34"/>
    </row>
    <row r="77" spans="1:18" s="7" customFormat="1" ht="12.75" hidden="1" customHeight="1" x14ac:dyDescent="0.25">
      <c r="A77" s="31" t="s">
        <v>165</v>
      </c>
      <c r="B77" s="99"/>
      <c r="C77" s="99"/>
      <c r="E77" s="30">
        <v>5</v>
      </c>
      <c r="F77" s="127" t="s">
        <v>12</v>
      </c>
      <c r="G77" s="30" t="s">
        <v>73</v>
      </c>
      <c r="H77" s="30" t="s">
        <v>17</v>
      </c>
      <c r="J77" s="34"/>
      <c r="K77" s="34"/>
      <c r="L77" s="34"/>
      <c r="M77" s="34"/>
      <c r="N77" s="34">
        <f t="shared" si="4"/>
        <v>0</v>
      </c>
      <c r="O77" s="34"/>
      <c r="P77" s="34"/>
      <c r="Q77" s="34"/>
      <c r="R77" s="34"/>
    </row>
    <row r="78" spans="1:18" s="7" customFormat="1" ht="12.75" hidden="1" customHeight="1" x14ac:dyDescent="0.25">
      <c r="A78" s="31" t="s">
        <v>166</v>
      </c>
      <c r="B78" s="99"/>
      <c r="C78" s="99"/>
      <c r="E78" s="30">
        <v>5</v>
      </c>
      <c r="F78" s="127" t="s">
        <v>12</v>
      </c>
      <c r="G78" s="30" t="s">
        <v>73</v>
      </c>
      <c r="H78" s="30" t="s">
        <v>8</v>
      </c>
      <c r="J78" s="34"/>
      <c r="K78" s="34"/>
      <c r="L78" s="34"/>
      <c r="M78" s="34"/>
      <c r="N78" s="34">
        <f t="shared" si="4"/>
        <v>0</v>
      </c>
      <c r="O78" s="34"/>
      <c r="P78" s="34"/>
      <c r="Q78" s="34"/>
      <c r="R78" s="34"/>
    </row>
    <row r="79" spans="1:18" s="7" customFormat="1" ht="12.75" hidden="1" customHeight="1" x14ac:dyDescent="0.25">
      <c r="A79" s="31" t="s">
        <v>167</v>
      </c>
      <c r="B79" s="99"/>
      <c r="C79" s="99"/>
      <c r="E79" s="30">
        <v>5</v>
      </c>
      <c r="F79" s="127" t="s">
        <v>12</v>
      </c>
      <c r="G79" s="30" t="s">
        <v>73</v>
      </c>
      <c r="H79" s="30" t="s">
        <v>44</v>
      </c>
      <c r="J79" s="34"/>
      <c r="K79" s="34"/>
      <c r="L79" s="34"/>
      <c r="M79" s="34"/>
      <c r="N79" s="34">
        <f t="shared" si="4"/>
        <v>0</v>
      </c>
      <c r="O79" s="34"/>
      <c r="P79" s="34"/>
      <c r="Q79" s="34"/>
      <c r="R79" s="34"/>
    </row>
    <row r="80" spans="1:18" s="7" customFormat="1" ht="12.75" hidden="1" customHeight="1" x14ac:dyDescent="0.25">
      <c r="A80" s="31" t="s">
        <v>74</v>
      </c>
      <c r="B80" s="99"/>
      <c r="C80" s="99"/>
      <c r="E80" s="30">
        <v>5</v>
      </c>
      <c r="F80" s="127" t="s">
        <v>12</v>
      </c>
      <c r="G80" s="30" t="s">
        <v>73</v>
      </c>
      <c r="H80" s="30" t="s">
        <v>19</v>
      </c>
      <c r="J80" s="34"/>
      <c r="K80" s="34"/>
      <c r="L80" s="34"/>
      <c r="M80" s="34"/>
      <c r="N80" s="34">
        <f t="shared" si="4"/>
        <v>0</v>
      </c>
      <c r="O80" s="34"/>
      <c r="P80" s="34"/>
      <c r="Q80" s="34"/>
      <c r="R80" s="34"/>
    </row>
    <row r="81" spans="1:18" s="7" customFormat="1" ht="12.75" hidden="1" customHeight="1" x14ac:dyDescent="0.25">
      <c r="A81" s="31" t="s">
        <v>75</v>
      </c>
      <c r="B81" s="99"/>
      <c r="C81" s="99"/>
      <c r="E81" s="30">
        <v>5</v>
      </c>
      <c r="F81" s="127" t="s">
        <v>12</v>
      </c>
      <c r="G81" s="30" t="s">
        <v>73</v>
      </c>
      <c r="H81" s="30" t="s">
        <v>59</v>
      </c>
      <c r="J81" s="34"/>
      <c r="K81" s="34"/>
      <c r="L81" s="34"/>
      <c r="M81" s="34"/>
      <c r="N81" s="34">
        <f t="shared" si="4"/>
        <v>0</v>
      </c>
      <c r="O81" s="34"/>
      <c r="P81" s="34"/>
      <c r="Q81" s="34"/>
      <c r="R81" s="34"/>
    </row>
    <row r="82" spans="1:18" s="7" customFormat="1" ht="12.75" hidden="1" customHeight="1" x14ac:dyDescent="0.25">
      <c r="A82" s="31" t="s">
        <v>76</v>
      </c>
      <c r="B82" s="99"/>
      <c r="C82" s="99"/>
      <c r="E82" s="30">
        <v>5</v>
      </c>
      <c r="F82" s="127" t="s">
        <v>12</v>
      </c>
      <c r="G82" s="30" t="s">
        <v>73</v>
      </c>
      <c r="H82" s="30" t="s">
        <v>48</v>
      </c>
      <c r="J82" s="34"/>
      <c r="K82" s="34"/>
      <c r="L82" s="34"/>
      <c r="M82" s="34"/>
      <c r="N82" s="34">
        <f t="shared" si="4"/>
        <v>0</v>
      </c>
      <c r="O82" s="34"/>
      <c r="P82" s="34"/>
      <c r="Q82" s="34"/>
      <c r="R82" s="34"/>
    </row>
    <row r="83" spans="1:18" s="7" customFormat="1" ht="12.75" hidden="1" customHeight="1" x14ac:dyDescent="0.25">
      <c r="A83" s="31" t="s">
        <v>164</v>
      </c>
      <c r="B83" s="99"/>
      <c r="C83" s="99"/>
      <c r="E83" s="30">
        <v>5</v>
      </c>
      <c r="F83" s="127" t="s">
        <v>12</v>
      </c>
      <c r="G83" s="30" t="s">
        <v>73</v>
      </c>
      <c r="H83" s="30" t="s">
        <v>15</v>
      </c>
      <c r="J83" s="34"/>
      <c r="K83" s="34"/>
      <c r="L83" s="34"/>
      <c r="M83" s="34"/>
      <c r="N83" s="34">
        <f t="shared" si="4"/>
        <v>0</v>
      </c>
      <c r="O83" s="34"/>
      <c r="P83" s="34"/>
      <c r="Q83" s="34"/>
      <c r="R83" s="34"/>
    </row>
    <row r="84" spans="1:18" s="7" customFormat="1" ht="12.75" hidden="1" customHeight="1" x14ac:dyDescent="0.25">
      <c r="A84" s="31" t="s">
        <v>77</v>
      </c>
      <c r="B84" s="99"/>
      <c r="C84" s="99"/>
      <c r="E84" s="30">
        <v>5</v>
      </c>
      <c r="F84" s="127" t="s">
        <v>12</v>
      </c>
      <c r="G84" s="30" t="s">
        <v>78</v>
      </c>
      <c r="H84" s="30" t="s">
        <v>10</v>
      </c>
      <c r="J84" s="34"/>
      <c r="K84" s="34"/>
      <c r="L84" s="34"/>
      <c r="M84" s="34"/>
      <c r="N84" s="34">
        <f t="shared" si="4"/>
        <v>0</v>
      </c>
      <c r="O84" s="34"/>
      <c r="P84" s="34"/>
      <c r="Q84" s="34"/>
      <c r="R84" s="34"/>
    </row>
    <row r="85" spans="1:18" s="7" customFormat="1" ht="12.75" hidden="1" customHeight="1" x14ac:dyDescent="0.25">
      <c r="A85" s="31" t="s">
        <v>79</v>
      </c>
      <c r="B85" s="99"/>
      <c r="C85" s="99"/>
      <c r="E85" s="30">
        <v>5</v>
      </c>
      <c r="F85" s="127" t="s">
        <v>12</v>
      </c>
      <c r="G85" s="30" t="s">
        <v>78</v>
      </c>
      <c r="H85" s="30" t="s">
        <v>15</v>
      </c>
      <c r="J85" s="34"/>
      <c r="K85" s="34"/>
      <c r="L85" s="34"/>
      <c r="M85" s="34"/>
      <c r="N85" s="34">
        <f t="shared" si="4"/>
        <v>0</v>
      </c>
      <c r="O85" s="34"/>
      <c r="P85" s="34"/>
      <c r="Q85" s="34"/>
      <c r="R85" s="34"/>
    </row>
    <row r="86" spans="1:18" s="7" customFormat="1" ht="12.75" hidden="1" customHeight="1" x14ac:dyDescent="0.25">
      <c r="A86" s="31" t="s">
        <v>168</v>
      </c>
      <c r="B86" s="99"/>
      <c r="C86" s="99"/>
      <c r="E86" s="30">
        <v>5</v>
      </c>
      <c r="F86" s="127" t="s">
        <v>12</v>
      </c>
      <c r="G86" s="30" t="s">
        <v>78</v>
      </c>
      <c r="H86" s="127" t="s">
        <v>59</v>
      </c>
      <c r="J86" s="34"/>
      <c r="K86" s="34"/>
      <c r="L86" s="34"/>
      <c r="M86" s="34"/>
      <c r="N86" s="34">
        <f t="shared" si="4"/>
        <v>0</v>
      </c>
      <c r="O86" s="34"/>
      <c r="P86" s="34"/>
      <c r="Q86" s="34"/>
      <c r="R86" s="34"/>
    </row>
    <row r="87" spans="1:18" s="7" customFormat="1" ht="12.75" hidden="1" customHeight="1" x14ac:dyDescent="0.25">
      <c r="A87" s="31" t="s">
        <v>169</v>
      </c>
      <c r="B87" s="99"/>
      <c r="C87" s="99"/>
      <c r="E87" s="30">
        <v>5</v>
      </c>
      <c r="F87" s="127" t="s">
        <v>12</v>
      </c>
      <c r="G87" s="30" t="s">
        <v>78</v>
      </c>
      <c r="H87" s="127" t="s">
        <v>19</v>
      </c>
      <c r="J87" s="34"/>
      <c r="K87" s="34"/>
      <c r="L87" s="34"/>
      <c r="M87" s="34"/>
      <c r="N87" s="34">
        <f t="shared" si="4"/>
        <v>0</v>
      </c>
      <c r="O87" s="34"/>
      <c r="P87" s="34"/>
      <c r="Q87" s="34"/>
      <c r="R87" s="34"/>
    </row>
    <row r="88" spans="1:18" s="7" customFormat="1" ht="12.75" hidden="1" customHeight="1" x14ac:dyDescent="0.25">
      <c r="A88" s="31" t="s">
        <v>170</v>
      </c>
      <c r="B88" s="99"/>
      <c r="C88" s="99"/>
      <c r="E88" s="30">
        <v>5</v>
      </c>
      <c r="F88" s="127" t="s">
        <v>12</v>
      </c>
      <c r="G88" s="30" t="s">
        <v>78</v>
      </c>
      <c r="H88" s="127" t="s">
        <v>81</v>
      </c>
      <c r="J88" s="34"/>
      <c r="K88" s="34"/>
      <c r="L88" s="34"/>
      <c r="M88" s="34"/>
      <c r="N88" s="34">
        <f t="shared" si="4"/>
        <v>0</v>
      </c>
      <c r="O88" s="34"/>
      <c r="P88" s="34"/>
      <c r="Q88" s="34"/>
      <c r="R88" s="34"/>
    </row>
    <row r="89" spans="1:18" s="7" customFormat="1" ht="12.75" hidden="1" customHeight="1" x14ac:dyDescent="0.25">
      <c r="A89" s="31" t="s">
        <v>80</v>
      </c>
      <c r="B89" s="99"/>
      <c r="C89" s="99"/>
      <c r="E89" s="30">
        <v>5</v>
      </c>
      <c r="F89" s="127" t="s">
        <v>12</v>
      </c>
      <c r="G89" s="30" t="s">
        <v>58</v>
      </c>
      <c r="H89" s="127" t="s">
        <v>81</v>
      </c>
      <c r="J89" s="34"/>
      <c r="K89" s="34"/>
      <c r="L89" s="34"/>
      <c r="M89" s="34"/>
      <c r="N89" s="34">
        <f t="shared" si="4"/>
        <v>0</v>
      </c>
      <c r="O89" s="34"/>
      <c r="P89" s="34"/>
      <c r="Q89" s="34"/>
      <c r="R89" s="34"/>
    </row>
    <row r="90" spans="1:18" s="7" customFormat="1" ht="12.75" hidden="1" customHeight="1" x14ac:dyDescent="0.25">
      <c r="A90" s="31" t="s">
        <v>82</v>
      </c>
      <c r="B90" s="99"/>
      <c r="C90" s="99"/>
      <c r="E90" s="30">
        <v>5</v>
      </c>
      <c r="F90" s="127" t="s">
        <v>12</v>
      </c>
      <c r="G90" s="30" t="s">
        <v>83</v>
      </c>
      <c r="H90" s="127" t="s">
        <v>8</v>
      </c>
      <c r="J90" s="34"/>
      <c r="K90" s="34"/>
      <c r="L90" s="34"/>
      <c r="M90" s="34"/>
      <c r="N90" s="34">
        <f t="shared" si="4"/>
        <v>0</v>
      </c>
      <c r="O90" s="34"/>
      <c r="P90" s="34"/>
      <c r="Q90" s="34"/>
      <c r="R90" s="34"/>
    </row>
    <row r="91" spans="1:18" s="7" customFormat="1" ht="12.75" hidden="1" customHeight="1" x14ac:dyDescent="0.25">
      <c r="A91" s="31" t="s">
        <v>84</v>
      </c>
      <c r="B91" s="99"/>
      <c r="C91" s="99"/>
      <c r="E91" s="30">
        <v>5</v>
      </c>
      <c r="F91" s="127" t="s">
        <v>12</v>
      </c>
      <c r="G91" s="30" t="s">
        <v>83</v>
      </c>
      <c r="H91" s="127" t="s">
        <v>10</v>
      </c>
      <c r="J91" s="34"/>
      <c r="K91" s="34"/>
      <c r="L91" s="34"/>
      <c r="M91" s="34"/>
      <c r="N91" s="34">
        <f t="shared" si="4"/>
        <v>0</v>
      </c>
      <c r="O91" s="34"/>
      <c r="P91" s="34"/>
      <c r="Q91" s="34"/>
      <c r="R91" s="34"/>
    </row>
    <row r="92" spans="1:18" s="7" customFormat="1" ht="12.75" hidden="1" customHeight="1" x14ac:dyDescent="0.25">
      <c r="A92" s="31" t="s">
        <v>85</v>
      </c>
      <c r="B92" s="99"/>
      <c r="C92" s="99"/>
      <c r="E92" s="30">
        <v>5</v>
      </c>
      <c r="F92" s="127" t="s">
        <v>12</v>
      </c>
      <c r="G92" s="30" t="s">
        <v>83</v>
      </c>
      <c r="H92" s="127" t="s">
        <v>15</v>
      </c>
      <c r="J92" s="34"/>
      <c r="K92" s="34"/>
      <c r="L92" s="34"/>
      <c r="M92" s="34"/>
      <c r="N92" s="34">
        <f t="shared" si="4"/>
        <v>0</v>
      </c>
      <c r="O92" s="34"/>
      <c r="P92" s="34"/>
      <c r="Q92" s="34"/>
      <c r="R92" s="34"/>
    </row>
    <row r="93" spans="1:18" s="7" customFormat="1" ht="12.75" hidden="1" customHeight="1" x14ac:dyDescent="0.25">
      <c r="A93" s="31" t="s">
        <v>171</v>
      </c>
      <c r="B93" s="99"/>
      <c r="C93" s="99"/>
      <c r="E93" s="30">
        <v>5</v>
      </c>
      <c r="F93" s="127" t="s">
        <v>12</v>
      </c>
      <c r="G93" s="30" t="s">
        <v>173</v>
      </c>
      <c r="H93" s="127" t="s">
        <v>8</v>
      </c>
      <c r="J93" s="34"/>
      <c r="K93" s="34"/>
      <c r="L93" s="34"/>
      <c r="M93" s="34"/>
      <c r="N93" s="34">
        <f t="shared" si="4"/>
        <v>0</v>
      </c>
      <c r="O93" s="34"/>
      <c r="P93" s="34"/>
      <c r="Q93" s="34"/>
      <c r="R93" s="34"/>
    </row>
    <row r="94" spans="1:18" s="7" customFormat="1" ht="12.75" hidden="1" customHeight="1" x14ac:dyDescent="0.25">
      <c r="A94" s="31" t="s">
        <v>172</v>
      </c>
      <c r="B94" s="99"/>
      <c r="C94" s="99"/>
      <c r="E94" s="30">
        <v>5</v>
      </c>
      <c r="F94" s="127" t="s">
        <v>12</v>
      </c>
      <c r="G94" s="30" t="s">
        <v>173</v>
      </c>
      <c r="H94" s="127" t="s">
        <v>10</v>
      </c>
      <c r="J94" s="34"/>
      <c r="K94" s="34"/>
      <c r="L94" s="34"/>
      <c r="M94" s="34"/>
      <c r="N94" s="34">
        <f t="shared" si="4"/>
        <v>0</v>
      </c>
      <c r="O94" s="34"/>
      <c r="P94" s="34"/>
      <c r="Q94" s="34"/>
      <c r="R94" s="34"/>
    </row>
    <row r="95" spans="1:18" s="7" customFormat="1" ht="12.75" hidden="1" customHeight="1" x14ac:dyDescent="0.25">
      <c r="A95" s="31" t="s">
        <v>86</v>
      </c>
      <c r="B95" s="99"/>
      <c r="C95" s="99"/>
      <c r="E95" s="30">
        <v>5</v>
      </c>
      <c r="F95" s="127" t="s">
        <v>12</v>
      </c>
      <c r="G95" s="30" t="s">
        <v>173</v>
      </c>
      <c r="H95" s="127" t="s">
        <v>15</v>
      </c>
      <c r="J95" s="34"/>
      <c r="K95" s="34"/>
      <c r="L95" s="34"/>
      <c r="M95" s="34"/>
      <c r="N95" s="34">
        <f t="shared" si="4"/>
        <v>0</v>
      </c>
      <c r="O95" s="34"/>
      <c r="P95" s="34"/>
      <c r="Q95" s="34"/>
      <c r="R95" s="34"/>
    </row>
    <row r="96" spans="1:18" s="7" customFormat="1" ht="15" customHeight="1" x14ac:dyDescent="0.25">
      <c r="A96" s="31" t="s">
        <v>246</v>
      </c>
      <c r="B96" s="99"/>
      <c r="C96" s="99"/>
      <c r="E96" s="289" t="s">
        <v>372</v>
      </c>
      <c r="F96" s="289"/>
      <c r="G96" s="289"/>
      <c r="H96" s="289"/>
      <c r="J96" s="34"/>
      <c r="K96" s="34"/>
      <c r="L96" s="34"/>
      <c r="M96" s="34"/>
      <c r="N96" s="34">
        <f t="shared" si="4"/>
        <v>100000</v>
      </c>
      <c r="O96" s="34"/>
      <c r="P96" s="34">
        <v>100000</v>
      </c>
      <c r="Q96" s="34"/>
      <c r="R96" s="34">
        <v>100000</v>
      </c>
    </row>
    <row r="97" spans="1:18" s="7" customFormat="1" ht="15" customHeight="1" x14ac:dyDescent="0.3">
      <c r="A97" s="293" t="s">
        <v>190</v>
      </c>
      <c r="B97" s="293"/>
      <c r="C97" s="293"/>
      <c r="J97" s="138">
        <f>SUM(J47:J96)</f>
        <v>0</v>
      </c>
      <c r="K97" s="139"/>
      <c r="L97" s="138">
        <f>SUM(L47:L96)</f>
        <v>0</v>
      </c>
      <c r="M97" s="34"/>
      <c r="N97" s="138">
        <f>SUM(N47:N96)</f>
        <v>297400</v>
      </c>
      <c r="O97" s="34"/>
      <c r="P97" s="138">
        <f>SUM(P47:P96)</f>
        <v>297400</v>
      </c>
      <c r="Q97" s="34"/>
      <c r="R97" s="138">
        <f>SUM(R47:R96)</f>
        <v>387400</v>
      </c>
    </row>
    <row r="98" spans="1:18" s="7" customFormat="1" ht="6" customHeight="1" x14ac:dyDescent="0.3">
      <c r="A98" s="19"/>
      <c r="B98" s="19"/>
      <c r="C98" s="19"/>
      <c r="J98" s="139"/>
      <c r="K98" s="139"/>
      <c r="L98" s="34"/>
      <c r="M98" s="34"/>
      <c r="N98" s="34"/>
      <c r="O98" s="34"/>
      <c r="P98" s="34"/>
      <c r="Q98" s="34"/>
      <c r="R98" s="34"/>
    </row>
    <row r="99" spans="1:18" s="7" customFormat="1" ht="12" hidden="1" customHeight="1" x14ac:dyDescent="0.25">
      <c r="A99" s="63" t="s">
        <v>188</v>
      </c>
      <c r="J99" s="34"/>
      <c r="K99" s="34"/>
      <c r="L99" s="34"/>
      <c r="M99" s="34"/>
      <c r="N99" s="34"/>
      <c r="O99" s="34"/>
      <c r="P99" s="34"/>
      <c r="Q99" s="34"/>
      <c r="R99" s="34"/>
    </row>
    <row r="100" spans="1:18" s="7" customFormat="1" ht="12" hidden="1" customHeight="1" x14ac:dyDescent="0.25">
      <c r="A100" s="75" t="s">
        <v>108</v>
      </c>
      <c r="E100" s="100">
        <v>5</v>
      </c>
      <c r="F100" s="101" t="s">
        <v>28</v>
      </c>
      <c r="G100" s="100" t="s">
        <v>7</v>
      </c>
      <c r="H100" s="100" t="s">
        <v>17</v>
      </c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s="7" customFormat="1" ht="12" hidden="1" customHeight="1" x14ac:dyDescent="0.25">
      <c r="A101" s="75" t="s">
        <v>179</v>
      </c>
      <c r="E101" s="100">
        <v>5</v>
      </c>
      <c r="F101" s="101" t="s">
        <v>28</v>
      </c>
      <c r="G101" s="100" t="s">
        <v>7</v>
      </c>
      <c r="H101" s="100" t="s">
        <v>63</v>
      </c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s="7" customFormat="1" ht="12" hidden="1" customHeight="1" x14ac:dyDescent="0.25">
      <c r="A102" s="75" t="s">
        <v>180</v>
      </c>
      <c r="E102" s="100">
        <v>5</v>
      </c>
      <c r="F102" s="101" t="s">
        <v>28</v>
      </c>
      <c r="G102" s="100" t="s">
        <v>7</v>
      </c>
      <c r="H102" s="102" t="s">
        <v>48</v>
      </c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s="7" customFormat="1" ht="12" hidden="1" customHeight="1" x14ac:dyDescent="0.25">
      <c r="A103" s="75" t="s">
        <v>180</v>
      </c>
      <c r="E103" s="100">
        <v>5</v>
      </c>
      <c r="F103" s="101" t="s">
        <v>28</v>
      </c>
      <c r="G103" s="100" t="s">
        <v>7</v>
      </c>
      <c r="H103" s="102" t="s">
        <v>48</v>
      </c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s="7" customFormat="1" ht="12" hidden="1" customHeight="1" x14ac:dyDescent="0.25">
      <c r="A104" s="75" t="s">
        <v>181</v>
      </c>
      <c r="E104" s="100">
        <v>5</v>
      </c>
      <c r="F104" s="101" t="s">
        <v>28</v>
      </c>
      <c r="G104" s="100" t="s">
        <v>7</v>
      </c>
      <c r="H104" s="100" t="s">
        <v>10</v>
      </c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s="7" customFormat="1" ht="12" hidden="1" customHeight="1" x14ac:dyDescent="0.25">
      <c r="A105" s="75" t="s">
        <v>180</v>
      </c>
      <c r="E105" s="100">
        <v>5</v>
      </c>
      <c r="F105" s="101" t="s">
        <v>28</v>
      </c>
      <c r="G105" s="100" t="s">
        <v>7</v>
      </c>
      <c r="H105" s="102" t="s">
        <v>48</v>
      </c>
      <c r="J105" s="34"/>
      <c r="K105" s="34"/>
      <c r="L105" s="34"/>
      <c r="M105" s="34"/>
      <c r="N105" s="34">
        <f>P105-L105</f>
        <v>0</v>
      </c>
      <c r="O105" s="34"/>
      <c r="P105" s="34"/>
      <c r="Q105" s="34"/>
      <c r="R105" s="34"/>
    </row>
    <row r="106" spans="1:18" s="7" customFormat="1" ht="12" hidden="1" customHeight="1" x14ac:dyDescent="0.25">
      <c r="A106" s="75" t="s">
        <v>182</v>
      </c>
      <c r="E106" s="100">
        <v>5</v>
      </c>
      <c r="F106" s="101" t="s">
        <v>28</v>
      </c>
      <c r="G106" s="100" t="s">
        <v>7</v>
      </c>
      <c r="H106" s="100" t="s">
        <v>8</v>
      </c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 s="7" customFormat="1" ht="12" hidden="1" customHeight="1" x14ac:dyDescent="0.25">
      <c r="A107" s="75" t="s">
        <v>183</v>
      </c>
      <c r="E107" s="100">
        <v>5</v>
      </c>
      <c r="F107" s="101" t="s">
        <v>28</v>
      </c>
      <c r="G107" s="100" t="s">
        <v>7</v>
      </c>
      <c r="H107" s="100" t="s">
        <v>15</v>
      </c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s="7" customFormat="1" ht="17.25" hidden="1" customHeight="1" x14ac:dyDescent="0.3">
      <c r="A108" s="58" t="s">
        <v>184</v>
      </c>
      <c r="J108" s="147">
        <f>SUM(J100:J107)</f>
        <v>0</v>
      </c>
      <c r="K108" s="148"/>
      <c r="L108" s="147">
        <f>SUM(L100:L107)</f>
        <v>0</v>
      </c>
      <c r="M108" s="148"/>
      <c r="N108" s="147">
        <f>SUM(N100:N107)</f>
        <v>0</v>
      </c>
      <c r="O108" s="148"/>
      <c r="P108" s="147">
        <f>SUM(P100:P107)</f>
        <v>0</v>
      </c>
      <c r="Q108" s="148"/>
      <c r="R108" s="147">
        <f>SUM(R100:R107)</f>
        <v>0</v>
      </c>
    </row>
    <row r="109" spans="1:18" s="7" customFormat="1" ht="6" hidden="1" customHeight="1" x14ac:dyDescent="0.25"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 s="7" customFormat="1" ht="18" customHeight="1" x14ac:dyDescent="0.3">
      <c r="A110" s="62" t="s">
        <v>189</v>
      </c>
      <c r="B110" s="11"/>
      <c r="C110" s="11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 s="7" customFormat="1" ht="12.75" hidden="1" customHeight="1" x14ac:dyDescent="0.25">
      <c r="A111" s="64" t="s">
        <v>89</v>
      </c>
      <c r="B111" s="9"/>
      <c r="C111" s="9"/>
      <c r="E111" s="100">
        <v>1</v>
      </c>
      <c r="F111" s="101" t="s">
        <v>12</v>
      </c>
      <c r="G111" s="100" t="s">
        <v>53</v>
      </c>
      <c r="H111" s="102" t="s">
        <v>10</v>
      </c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s="7" customFormat="1" ht="12.75" hidden="1" customHeight="1" x14ac:dyDescent="0.25">
      <c r="A112" s="75" t="s">
        <v>91</v>
      </c>
      <c r="B112" s="99"/>
      <c r="C112" s="99"/>
      <c r="E112" s="100">
        <v>1</v>
      </c>
      <c r="F112" s="101" t="s">
        <v>92</v>
      </c>
      <c r="G112" s="100" t="s">
        <v>7</v>
      </c>
      <c r="H112" s="100" t="s">
        <v>8</v>
      </c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s="7" customFormat="1" ht="12.75" hidden="1" customHeight="1" x14ac:dyDescent="0.25">
      <c r="A113" s="75" t="s">
        <v>93</v>
      </c>
      <c r="B113" s="99"/>
      <c r="C113" s="99"/>
      <c r="E113" s="100">
        <v>1</v>
      </c>
      <c r="F113" s="101" t="s">
        <v>92</v>
      </c>
      <c r="G113" s="100" t="s">
        <v>33</v>
      </c>
      <c r="H113" s="100" t="s">
        <v>8</v>
      </c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s="7" customFormat="1" ht="12.75" hidden="1" customHeight="1" x14ac:dyDescent="0.25">
      <c r="A114" s="75" t="s">
        <v>94</v>
      </c>
      <c r="B114" s="104"/>
      <c r="C114" s="104"/>
      <c r="E114" s="100">
        <v>1</v>
      </c>
      <c r="F114" s="101" t="s">
        <v>92</v>
      </c>
      <c r="G114" s="100" t="s">
        <v>33</v>
      </c>
      <c r="H114" s="100" t="s">
        <v>48</v>
      </c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s="7" customFormat="1" ht="15" customHeight="1" x14ac:dyDescent="0.25">
      <c r="A115" s="31" t="s">
        <v>95</v>
      </c>
      <c r="B115" s="104"/>
      <c r="C115" s="104"/>
      <c r="D115" s="101"/>
      <c r="E115" s="289" t="s">
        <v>373</v>
      </c>
      <c r="F115" s="289"/>
      <c r="G115" s="289"/>
      <c r="H115" s="289"/>
      <c r="J115" s="34"/>
      <c r="K115" s="34"/>
      <c r="L115" s="34"/>
      <c r="M115" s="34"/>
      <c r="N115" s="34">
        <f>P115-L115</f>
        <v>100000</v>
      </c>
      <c r="O115" s="34"/>
      <c r="P115" s="34">
        <v>100000</v>
      </c>
      <c r="Q115" s="34"/>
      <c r="R115" s="34"/>
    </row>
    <row r="116" spans="1:18" s="7" customFormat="1" ht="12.75" hidden="1" customHeight="1" x14ac:dyDescent="0.25">
      <c r="A116" s="31" t="s">
        <v>96</v>
      </c>
      <c r="B116" s="99"/>
      <c r="C116" s="99"/>
      <c r="E116" s="30">
        <v>1</v>
      </c>
      <c r="F116" s="127" t="s">
        <v>92</v>
      </c>
      <c r="G116" s="30" t="s">
        <v>92</v>
      </c>
      <c r="H116" s="30" t="s">
        <v>8</v>
      </c>
      <c r="J116" s="34"/>
      <c r="K116" s="34"/>
      <c r="L116" s="34"/>
      <c r="M116" s="34"/>
      <c r="N116" s="34">
        <f>P116-L116</f>
        <v>0</v>
      </c>
      <c r="O116" s="34"/>
      <c r="P116" s="34"/>
      <c r="Q116" s="34"/>
      <c r="R116" s="34"/>
    </row>
    <row r="117" spans="1:18" s="7" customFormat="1" ht="12.75" hidden="1" customHeight="1" x14ac:dyDescent="0.25">
      <c r="A117" s="31" t="s">
        <v>97</v>
      </c>
      <c r="B117" s="104"/>
      <c r="C117" s="104"/>
      <c r="E117" s="30">
        <v>1</v>
      </c>
      <c r="F117" s="127" t="s">
        <v>92</v>
      </c>
      <c r="G117" s="30" t="s">
        <v>53</v>
      </c>
      <c r="H117" s="30" t="s">
        <v>15</v>
      </c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s="7" customFormat="1" ht="15" customHeight="1" x14ac:dyDescent="0.25">
      <c r="A118" s="31" t="s">
        <v>106</v>
      </c>
      <c r="B118" s="104"/>
      <c r="C118" s="104"/>
      <c r="D118" s="101"/>
      <c r="E118" s="289" t="s">
        <v>615</v>
      </c>
      <c r="F118" s="289"/>
      <c r="G118" s="289"/>
      <c r="H118" s="289"/>
      <c r="J118" s="34"/>
      <c r="K118" s="34"/>
      <c r="L118" s="34"/>
      <c r="M118" s="34"/>
      <c r="N118" s="34"/>
      <c r="O118" s="34"/>
      <c r="P118" s="34"/>
      <c r="Q118" s="34"/>
      <c r="R118" s="34">
        <v>48000</v>
      </c>
    </row>
    <row r="119" spans="1:18" s="7" customFormat="1" ht="12.75" hidden="1" customHeight="1" x14ac:dyDescent="0.25">
      <c r="A119" s="75" t="s">
        <v>99</v>
      </c>
      <c r="B119" s="99"/>
      <c r="C119" s="99"/>
      <c r="E119" s="100">
        <v>1</v>
      </c>
      <c r="F119" s="101" t="s">
        <v>92</v>
      </c>
      <c r="G119" s="100" t="s">
        <v>53</v>
      </c>
      <c r="H119" s="100" t="s">
        <v>19</v>
      </c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s="7" customFormat="1" ht="12.75" hidden="1" customHeight="1" x14ac:dyDescent="0.25">
      <c r="A120" s="75" t="s">
        <v>174</v>
      </c>
      <c r="B120" s="99"/>
      <c r="C120" s="99"/>
      <c r="E120" s="100">
        <v>1</v>
      </c>
      <c r="F120" s="101" t="s">
        <v>92</v>
      </c>
      <c r="G120" s="100" t="s">
        <v>53</v>
      </c>
      <c r="H120" s="100" t="s">
        <v>81</v>
      </c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s="7" customFormat="1" ht="12.75" hidden="1" customHeight="1" x14ac:dyDescent="0.25">
      <c r="A121" s="75" t="s">
        <v>175</v>
      </c>
      <c r="B121" s="99"/>
      <c r="C121" s="99"/>
      <c r="E121" s="100">
        <v>1</v>
      </c>
      <c r="F121" s="101" t="s">
        <v>92</v>
      </c>
      <c r="G121" s="100" t="s">
        <v>53</v>
      </c>
      <c r="H121" s="100" t="s">
        <v>44</v>
      </c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s="7" customFormat="1" ht="12.75" hidden="1" customHeight="1" x14ac:dyDescent="0.25">
      <c r="A122" s="75" t="s">
        <v>176</v>
      </c>
      <c r="B122" s="99"/>
      <c r="C122" s="99"/>
      <c r="E122" s="100">
        <v>1</v>
      </c>
      <c r="F122" s="101" t="s">
        <v>92</v>
      </c>
      <c r="G122" s="100" t="s">
        <v>53</v>
      </c>
      <c r="H122" s="100" t="s">
        <v>145</v>
      </c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s="7" customFormat="1" ht="12.75" hidden="1" customHeight="1" x14ac:dyDescent="0.25">
      <c r="A123" s="75" t="s">
        <v>100</v>
      </c>
      <c r="B123" s="99"/>
      <c r="C123" s="99"/>
      <c r="E123" s="100">
        <v>1</v>
      </c>
      <c r="F123" s="101" t="s">
        <v>92</v>
      </c>
      <c r="G123" s="100" t="s">
        <v>53</v>
      </c>
      <c r="H123" s="100" t="s">
        <v>101</v>
      </c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s="7" customFormat="1" ht="12.75" hidden="1" customHeight="1" x14ac:dyDescent="0.25">
      <c r="A124" s="75" t="s">
        <v>102</v>
      </c>
      <c r="B124" s="99"/>
      <c r="C124" s="99"/>
      <c r="E124" s="100">
        <v>1</v>
      </c>
      <c r="F124" s="101" t="s">
        <v>92</v>
      </c>
      <c r="G124" s="100" t="s">
        <v>53</v>
      </c>
      <c r="H124" s="100" t="s">
        <v>24</v>
      </c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s="7" customFormat="1" ht="12.75" hidden="1" customHeight="1" x14ac:dyDescent="0.25">
      <c r="A125" s="75" t="s">
        <v>103</v>
      </c>
      <c r="B125" s="99"/>
      <c r="C125" s="99"/>
      <c r="E125" s="100">
        <v>1</v>
      </c>
      <c r="F125" s="101" t="s">
        <v>92</v>
      </c>
      <c r="G125" s="100" t="s">
        <v>53</v>
      </c>
      <c r="H125" s="100" t="s">
        <v>27</v>
      </c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s="7" customFormat="1" ht="12.75" hidden="1" customHeight="1" x14ac:dyDescent="0.25">
      <c r="A126" s="75" t="s">
        <v>104</v>
      </c>
      <c r="B126" s="99"/>
      <c r="C126" s="99"/>
      <c r="D126" s="101"/>
      <c r="E126" s="100">
        <v>1</v>
      </c>
      <c r="F126" s="101" t="s">
        <v>92</v>
      </c>
      <c r="G126" s="100" t="s">
        <v>53</v>
      </c>
      <c r="H126" s="102" t="s">
        <v>48</v>
      </c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18" s="7" customFormat="1" ht="12.75" hidden="1" customHeight="1" x14ac:dyDescent="0.25">
      <c r="A127" s="75" t="s">
        <v>105</v>
      </c>
      <c r="B127" s="99"/>
      <c r="C127" s="99"/>
      <c r="D127" s="101"/>
      <c r="E127" s="100">
        <v>1</v>
      </c>
      <c r="F127" s="101" t="s">
        <v>92</v>
      </c>
      <c r="G127" s="100" t="s">
        <v>66</v>
      </c>
      <c r="H127" s="100" t="s">
        <v>8</v>
      </c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 s="7" customFormat="1" ht="12.75" hidden="1" customHeight="1" x14ac:dyDescent="0.25">
      <c r="A128" s="75" t="s">
        <v>106</v>
      </c>
      <c r="B128" s="99"/>
      <c r="C128" s="99"/>
      <c r="D128" s="101"/>
      <c r="E128" s="100">
        <v>1</v>
      </c>
      <c r="F128" s="101" t="s">
        <v>92</v>
      </c>
      <c r="G128" s="100" t="s">
        <v>58</v>
      </c>
      <c r="H128" s="102" t="s">
        <v>48</v>
      </c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22" s="7" customFormat="1" ht="12.75" hidden="1" customHeight="1" x14ac:dyDescent="0.25">
      <c r="A129" s="75" t="s">
        <v>177</v>
      </c>
      <c r="B129" s="99"/>
      <c r="C129" s="99"/>
      <c r="D129" s="101"/>
      <c r="E129" s="100">
        <v>1</v>
      </c>
      <c r="F129" s="101" t="s">
        <v>92</v>
      </c>
      <c r="G129" s="100" t="s">
        <v>28</v>
      </c>
      <c r="H129" s="100" t="s">
        <v>8</v>
      </c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22" s="7" customFormat="1" ht="12.75" hidden="1" customHeight="1" x14ac:dyDescent="0.25">
      <c r="A130" s="75" t="s">
        <v>178</v>
      </c>
      <c r="B130" s="99"/>
      <c r="C130" s="99"/>
      <c r="D130" s="101"/>
      <c r="E130" s="100">
        <v>1</v>
      </c>
      <c r="F130" s="101" t="s">
        <v>92</v>
      </c>
      <c r="G130" s="100" t="s">
        <v>28</v>
      </c>
      <c r="H130" s="100" t="s">
        <v>44</v>
      </c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1:22" s="25" customFormat="1" ht="18" customHeight="1" x14ac:dyDescent="0.3">
      <c r="A131" s="58" t="s">
        <v>107</v>
      </c>
      <c r="B131" s="24"/>
      <c r="C131" s="24"/>
      <c r="J131" s="20">
        <f>SUM(J112:J130)</f>
        <v>0</v>
      </c>
      <c r="K131" s="21"/>
      <c r="L131" s="20">
        <f>SUM(L112:L126)</f>
        <v>0</v>
      </c>
      <c r="M131" s="148"/>
      <c r="N131" s="20">
        <f>SUM(N112:N126)</f>
        <v>100000</v>
      </c>
      <c r="O131" s="148"/>
      <c r="P131" s="20">
        <f>SUM(P112:P126)</f>
        <v>100000</v>
      </c>
      <c r="Q131" s="148"/>
      <c r="R131" s="20">
        <f>SUM(R112:R126)</f>
        <v>48000</v>
      </c>
      <c r="U131" s="25">
        <v>138350</v>
      </c>
      <c r="V131" s="25">
        <f>N133-U131</f>
        <v>7921026.6399999997</v>
      </c>
    </row>
    <row r="132" spans="1:22" s="7" customFormat="1" ht="6" customHeight="1" x14ac:dyDescent="0.25"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22" s="7" customFormat="1" ht="15.75" customHeight="1" thickBot="1" x14ac:dyDescent="0.35">
      <c r="A133" s="11" t="s">
        <v>109</v>
      </c>
      <c r="B133" s="26"/>
      <c r="C133" s="26"/>
      <c r="J133" s="27">
        <f>J44+J97+J108+J131</f>
        <v>7518629.4500000002</v>
      </c>
      <c r="K133" s="21"/>
      <c r="L133" s="27">
        <f>L44+L97+L108+L131</f>
        <v>3758623.1</v>
      </c>
      <c r="M133" s="34"/>
      <c r="N133" s="27">
        <f>N44+N97+N108+N131</f>
        <v>8059376.6399999997</v>
      </c>
      <c r="O133" s="34"/>
      <c r="P133" s="27">
        <f>P44+P97+P108+P131</f>
        <v>11817999.74</v>
      </c>
      <c r="Q133" s="34"/>
      <c r="R133" s="27">
        <f>R44+R97+R108+R131</f>
        <v>12208731.83</v>
      </c>
    </row>
    <row r="134" spans="1:22" s="7" customFormat="1" ht="13" thickTop="1" x14ac:dyDescent="0.25">
      <c r="A134" s="29"/>
      <c r="B134" s="29"/>
      <c r="C134" s="29"/>
      <c r="D134" s="32"/>
      <c r="E134" s="29"/>
      <c r="F134" s="29"/>
      <c r="H134" s="33"/>
      <c r="I134" s="33"/>
      <c r="J134" s="151"/>
      <c r="K134" s="151"/>
      <c r="L134" s="151"/>
      <c r="M134" s="151"/>
      <c r="N134" s="34"/>
      <c r="O134" s="34"/>
      <c r="P134" s="34"/>
      <c r="Q134" s="34"/>
      <c r="R134" s="34"/>
    </row>
    <row r="135" spans="1:22" s="7" customFormat="1" x14ac:dyDescent="0.25"/>
    <row r="136" spans="1:22" s="7" customFormat="1" x14ac:dyDescent="0.25"/>
    <row r="137" spans="1:22" x14ac:dyDescent="0.25">
      <c r="A137" s="68" t="s">
        <v>132</v>
      </c>
      <c r="D137" s="31"/>
      <c r="E137" s="30"/>
      <c r="G137" s="29"/>
      <c r="I137" s="29"/>
      <c r="J137" s="289" t="s">
        <v>262</v>
      </c>
      <c r="K137" s="289"/>
      <c r="L137" s="289"/>
      <c r="M137" s="42"/>
      <c r="N137" s="44"/>
      <c r="O137" s="44"/>
      <c r="P137" s="43" t="s">
        <v>134</v>
      </c>
    </row>
    <row r="138" spans="1:22" x14ac:dyDescent="0.25">
      <c r="A138" s="45"/>
      <c r="D138" s="31"/>
      <c r="E138" s="46"/>
      <c r="G138" s="29"/>
      <c r="I138" s="29"/>
      <c r="J138" s="144"/>
      <c r="M138" s="28"/>
      <c r="N138" s="34"/>
      <c r="O138" s="34"/>
      <c r="P138" s="46"/>
    </row>
    <row r="139" spans="1:22" x14ac:dyDescent="0.25">
      <c r="A139" s="45"/>
      <c r="D139" s="31"/>
      <c r="E139" s="46"/>
      <c r="G139" s="29"/>
      <c r="I139" s="29"/>
      <c r="J139" s="144" t="s">
        <v>267</v>
      </c>
      <c r="M139" s="83"/>
      <c r="N139" s="34"/>
      <c r="O139" s="34"/>
      <c r="P139" s="46"/>
    </row>
    <row r="140" spans="1:22" x14ac:dyDescent="0.25">
      <c r="A140" s="47"/>
      <c r="D140" s="29"/>
      <c r="E140" s="48"/>
      <c r="G140" s="29"/>
      <c r="I140" s="29"/>
      <c r="J140" s="29"/>
      <c r="M140" s="29"/>
      <c r="P140" s="48"/>
    </row>
    <row r="141" spans="1:22" ht="13" x14ac:dyDescent="0.3">
      <c r="A141" s="292" t="s">
        <v>312</v>
      </c>
      <c r="B141" s="292"/>
      <c r="C141" s="292"/>
      <c r="D141" s="50"/>
      <c r="E141" s="51"/>
      <c r="G141" s="29"/>
      <c r="I141" s="29"/>
      <c r="J141" s="292" t="s">
        <v>274</v>
      </c>
      <c r="K141" s="292"/>
      <c r="L141" s="292"/>
      <c r="M141" s="52"/>
      <c r="N141" s="54"/>
      <c r="O141" s="54"/>
      <c r="P141" s="53" t="s">
        <v>136</v>
      </c>
    </row>
    <row r="142" spans="1:22" x14ac:dyDescent="0.25">
      <c r="A142" s="67" t="s">
        <v>860</v>
      </c>
      <c r="D142" s="29"/>
      <c r="E142" s="30"/>
      <c r="G142" s="29"/>
      <c r="I142" s="29"/>
      <c r="J142" s="289" t="s">
        <v>255</v>
      </c>
      <c r="K142" s="289"/>
      <c r="L142" s="289"/>
      <c r="M142" s="31"/>
      <c r="N142" s="33"/>
      <c r="O142" s="33"/>
      <c r="P142" s="55" t="s">
        <v>138</v>
      </c>
    </row>
  </sheetData>
  <customSheetViews>
    <customSheetView guid="{DE3A1FFE-44A0-41BD-98AB-2A2226968564}" showPageBreaks="1" printArea="1" view="pageBreakPreview">
      <pane xSplit="1" ySplit="14" topLeftCell="B96" activePane="bottomRight" state="frozen"/>
      <selection pane="bottomRight" activeCell="R152" sqref="R152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129" activePane="bottomRight" state="frozen"/>
      <selection pane="bottomRight" activeCell="R16" sqref="R16"/>
      <rowBreaks count="1" manualBreakCount="1">
        <brk id="114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D112" activePane="bottomRight" state="frozen"/>
      <selection pane="bottomRight" activeCell="R40" sqref="R40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33" activePane="bottomRight" state="frozen"/>
      <selection pane="bottomRight" activeCell="C152" sqref="C152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998FCB8-1FEB-4076-ACE6-A225EE4366B3}" scale="98" showPageBreaks="1" printArea="1" hiddenRows="1" view="pageBreakPreview">
      <pane xSplit="1" ySplit="14" topLeftCell="B49" activePane="bottomRight" state="frozen"/>
      <selection pane="bottomRight" activeCell="R130" sqref="R130"/>
      <rowBreaks count="1" manualBreakCount="1">
        <brk id="77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46">
    <mergeCell ref="A3:S3"/>
    <mergeCell ref="A4:S4"/>
    <mergeCell ref="L11:P11"/>
    <mergeCell ref="A13:C13"/>
    <mergeCell ref="E13:H13"/>
    <mergeCell ref="P12:P14"/>
    <mergeCell ref="J137:L137"/>
    <mergeCell ref="J141:L141"/>
    <mergeCell ref="J142:L142"/>
    <mergeCell ref="A15:C15"/>
    <mergeCell ref="E15:H15"/>
    <mergeCell ref="A97:C97"/>
    <mergeCell ref="A141:C141"/>
    <mergeCell ref="E18:H18"/>
    <mergeCell ref="E19:H19"/>
    <mergeCell ref="E20:H20"/>
    <mergeCell ref="E21:H21"/>
    <mergeCell ref="E22:H22"/>
    <mergeCell ref="E23:H23"/>
    <mergeCell ref="E25:H25"/>
    <mergeCell ref="E26:H26"/>
    <mergeCell ref="E27:H27"/>
    <mergeCell ref="E33:H33"/>
    <mergeCell ref="E34:H34"/>
    <mergeCell ref="E35:H35"/>
    <mergeCell ref="E36:H36"/>
    <mergeCell ref="E24:H24"/>
    <mergeCell ref="E28:H28"/>
    <mergeCell ref="E29:H29"/>
    <mergeCell ref="E30:H30"/>
    <mergeCell ref="E31:H31"/>
    <mergeCell ref="E32:H32"/>
    <mergeCell ref="E37:H37"/>
    <mergeCell ref="E38:H38"/>
    <mergeCell ref="E39:H39"/>
    <mergeCell ref="E40:H40"/>
    <mergeCell ref="E41:H41"/>
    <mergeCell ref="E96:H96"/>
    <mergeCell ref="E115:H115"/>
    <mergeCell ref="E118:H118"/>
    <mergeCell ref="E42:H42"/>
    <mergeCell ref="E47:H47"/>
    <mergeCell ref="E48:H48"/>
    <mergeCell ref="E49:H49"/>
    <mergeCell ref="E51:H51"/>
    <mergeCell ref="E50:H50"/>
  </mergeCells>
  <phoneticPr fontId="15" type="noConversion"/>
  <printOptions horizontalCentered="1"/>
  <pageMargins left="0.75" right="0.5" top="1" bottom="1" header="0.75" footer="0.5"/>
  <pageSetup paperSize="5" scale="90" orientation="landscape" horizontalDpi="4294967292" verticalDpi="300" r:id="rId6"/>
  <headerFooter alignWithMargins="0">
    <oddFooter>&amp;C&amp;"Arial Narrow,Regular"&amp;9Page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9"/>
  <sheetViews>
    <sheetView view="pageBreakPreview" zoomScaleSheetLayoutView="100" workbookViewId="0">
      <pane xSplit="1" ySplit="16" topLeftCell="B96" activePane="bottomRight" state="frozen"/>
      <selection pane="topRight" activeCell="B1" sqref="B1"/>
      <selection pane="bottomLeft" activeCell="A15" sqref="A15"/>
      <selection pane="bottomRight" activeCell="E55" sqref="E55:H55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9" width="8.84375" style="1"/>
    <col min="20" max="20" width="24.23046875" style="1" customWidth="1"/>
    <col min="21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113</v>
      </c>
      <c r="H6" s="3"/>
      <c r="I6" s="3"/>
      <c r="R6" s="4" t="s">
        <v>1</v>
      </c>
    </row>
    <row r="7" spans="1:19" ht="15" customHeight="1" x14ac:dyDescent="0.3">
      <c r="A7" s="5" t="s">
        <v>118</v>
      </c>
      <c r="B7" s="2" t="s">
        <v>112</v>
      </c>
      <c r="C7" s="5" t="s">
        <v>114</v>
      </c>
    </row>
    <row r="8" spans="1:19" ht="15" customHeight="1" x14ac:dyDescent="0.3">
      <c r="A8" s="5" t="s">
        <v>119</v>
      </c>
      <c r="B8" s="2" t="s">
        <v>112</v>
      </c>
      <c r="C8" s="5" t="s">
        <v>115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189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8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194"/>
      <c r="L13" s="194" t="s">
        <v>319</v>
      </c>
      <c r="M13" s="194"/>
      <c r="N13" s="194" t="s">
        <v>319</v>
      </c>
      <c r="O13" s="194"/>
      <c r="P13" s="287"/>
      <c r="Q13" s="40"/>
      <c r="R13" s="194">
        <v>2022</v>
      </c>
    </row>
    <row r="14" spans="1:19" ht="15" customHeight="1" x14ac:dyDescent="0.25">
      <c r="A14" s="190"/>
      <c r="B14" s="190"/>
      <c r="C14" s="190"/>
      <c r="D14" s="9"/>
      <c r="E14" s="190"/>
      <c r="F14" s="190"/>
      <c r="G14" s="190"/>
      <c r="H14" s="190"/>
      <c r="I14" s="8"/>
      <c r="J14" s="194" t="s">
        <v>123</v>
      </c>
      <c r="K14" s="194"/>
      <c r="L14" s="194" t="s">
        <v>123</v>
      </c>
      <c r="M14" s="194"/>
      <c r="N14" s="194" t="s">
        <v>125</v>
      </c>
      <c r="O14" s="194"/>
      <c r="P14" s="287"/>
      <c r="Q14" s="40"/>
      <c r="R14" s="192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18" s="7" customFormat="1" ht="12.75" customHeight="1" x14ac:dyDescent="0.3">
      <c r="A17" s="62" t="s">
        <v>186</v>
      </c>
      <c r="B17" s="12"/>
      <c r="C17" s="12"/>
      <c r="J17" s="13"/>
      <c r="K17" s="13"/>
    </row>
    <row r="18" spans="1:18" s="7" customFormat="1" ht="15" customHeight="1" x14ac:dyDescent="0.25">
      <c r="A18" s="31" t="s">
        <v>6</v>
      </c>
      <c r="B18" s="99"/>
      <c r="C18" s="99"/>
      <c r="D18" s="100"/>
      <c r="E18" s="289" t="s">
        <v>324</v>
      </c>
      <c r="F18" s="289"/>
      <c r="G18" s="289"/>
      <c r="H18" s="289"/>
      <c r="I18" s="100"/>
      <c r="J18" s="34"/>
      <c r="K18" s="13"/>
      <c r="L18" s="34"/>
      <c r="M18" s="34"/>
      <c r="N18" s="34"/>
      <c r="O18" s="34"/>
      <c r="P18" s="34"/>
      <c r="Q18" s="34"/>
      <c r="R18" s="77">
        <v>43502903.799999997</v>
      </c>
    </row>
    <row r="19" spans="1:18" s="7" customFormat="1" ht="15" customHeight="1" x14ac:dyDescent="0.25">
      <c r="A19" s="31" t="s">
        <v>9</v>
      </c>
      <c r="B19" s="118"/>
      <c r="C19" s="118"/>
      <c r="E19" s="289" t="s">
        <v>323</v>
      </c>
      <c r="F19" s="289"/>
      <c r="G19" s="289"/>
      <c r="H19" s="289"/>
      <c r="J19" s="34"/>
      <c r="K19" s="35"/>
      <c r="L19" s="34"/>
      <c r="M19" s="34"/>
      <c r="N19" s="34"/>
      <c r="O19" s="34"/>
      <c r="P19" s="34"/>
      <c r="Q19" s="34"/>
      <c r="R19" s="77">
        <v>179330160</v>
      </c>
    </row>
    <row r="20" spans="1:18" s="7" customFormat="1" ht="15" customHeight="1" x14ac:dyDescent="0.25">
      <c r="A20" s="31" t="s">
        <v>11</v>
      </c>
      <c r="B20" s="99"/>
      <c r="C20" s="99"/>
      <c r="D20" s="100"/>
      <c r="E20" s="289" t="s">
        <v>325</v>
      </c>
      <c r="F20" s="289"/>
      <c r="G20" s="289"/>
      <c r="H20" s="289"/>
      <c r="J20" s="34"/>
      <c r="K20" s="13"/>
      <c r="L20" s="34"/>
      <c r="M20" s="34"/>
      <c r="N20" s="34"/>
      <c r="O20" s="34"/>
      <c r="P20" s="34"/>
      <c r="Q20" s="34"/>
      <c r="R20" s="77">
        <v>28200000</v>
      </c>
    </row>
    <row r="21" spans="1:18" s="7" customFormat="1" ht="15" customHeight="1" x14ac:dyDescent="0.25">
      <c r="A21" s="31" t="s">
        <v>13</v>
      </c>
      <c r="B21" s="99"/>
      <c r="C21" s="99"/>
      <c r="D21" s="100"/>
      <c r="E21" s="289" t="s">
        <v>326</v>
      </c>
      <c r="F21" s="289"/>
      <c r="G21" s="289"/>
      <c r="H21" s="289"/>
      <c r="J21" s="34"/>
      <c r="K21" s="13"/>
      <c r="L21" s="34"/>
      <c r="M21" s="34"/>
      <c r="N21" s="34"/>
      <c r="O21" s="34"/>
      <c r="P21" s="34"/>
      <c r="Q21" s="34"/>
      <c r="R21" s="77">
        <v>132000</v>
      </c>
    </row>
    <row r="22" spans="1:18" s="7" customFormat="1" ht="15" hidden="1" customHeight="1" x14ac:dyDescent="0.25">
      <c r="A22" s="75" t="s">
        <v>14</v>
      </c>
      <c r="B22" s="99"/>
      <c r="C22" s="99"/>
      <c r="D22" s="100"/>
      <c r="E22" s="289" t="s">
        <v>327</v>
      </c>
      <c r="F22" s="289"/>
      <c r="G22" s="289"/>
      <c r="H22" s="289"/>
      <c r="J22" s="34"/>
      <c r="K22" s="13"/>
      <c r="L22" s="34"/>
      <c r="M22" s="34"/>
      <c r="N22" s="34"/>
      <c r="O22" s="34"/>
      <c r="P22" s="34"/>
      <c r="Q22" s="34"/>
      <c r="R22" s="34"/>
    </row>
    <row r="23" spans="1:18" s="7" customFormat="1" ht="15" customHeight="1" x14ac:dyDescent="0.25">
      <c r="A23" s="31" t="s">
        <v>16</v>
      </c>
      <c r="B23" s="99"/>
      <c r="C23" s="99"/>
      <c r="D23" s="100"/>
      <c r="E23" s="289" t="s">
        <v>328</v>
      </c>
      <c r="F23" s="289"/>
      <c r="G23" s="289"/>
      <c r="H23" s="289"/>
      <c r="J23" s="34"/>
      <c r="K23" s="13"/>
      <c r="L23" s="34"/>
      <c r="M23" s="34"/>
      <c r="N23" s="34"/>
      <c r="O23" s="34"/>
      <c r="P23" s="34"/>
      <c r="Q23" s="34"/>
      <c r="R23" s="77">
        <v>558000</v>
      </c>
    </row>
    <row r="24" spans="1:18" s="7" customFormat="1" ht="15" customHeight="1" x14ac:dyDescent="0.25">
      <c r="A24" s="31" t="s">
        <v>140</v>
      </c>
      <c r="B24" s="99"/>
      <c r="C24" s="99"/>
      <c r="D24" s="100"/>
      <c r="E24" s="289" t="s">
        <v>648</v>
      </c>
      <c r="F24" s="289"/>
      <c r="G24" s="289"/>
      <c r="H24" s="289"/>
      <c r="J24" s="34"/>
      <c r="K24" s="13"/>
      <c r="L24" s="34"/>
      <c r="M24" s="34"/>
      <c r="N24" s="34"/>
      <c r="O24" s="34"/>
      <c r="P24" s="34"/>
      <c r="Q24" s="34"/>
      <c r="R24" s="34">
        <v>86625</v>
      </c>
    </row>
    <row r="25" spans="1:18" s="7" customFormat="1" ht="12.75" hidden="1" customHeight="1" x14ac:dyDescent="0.25">
      <c r="A25" s="75" t="s">
        <v>18</v>
      </c>
      <c r="B25" s="99"/>
      <c r="C25" s="99"/>
      <c r="D25" s="100"/>
      <c r="E25" s="289" t="s">
        <v>329</v>
      </c>
      <c r="F25" s="289"/>
      <c r="G25" s="289"/>
      <c r="H25" s="289"/>
      <c r="J25" s="34"/>
      <c r="K25" s="13"/>
      <c r="L25" s="34"/>
      <c r="M25" s="34"/>
      <c r="N25" s="34"/>
      <c r="O25" s="34"/>
      <c r="P25" s="34"/>
      <c r="Q25" s="34"/>
      <c r="R25" s="77"/>
    </row>
    <row r="26" spans="1:18" s="7" customFormat="1" ht="12.75" hidden="1" customHeight="1" x14ac:dyDescent="0.25">
      <c r="A26" s="75" t="s">
        <v>22</v>
      </c>
      <c r="B26" s="99"/>
      <c r="C26" s="99"/>
      <c r="D26" s="100"/>
      <c r="E26" s="289" t="s">
        <v>330</v>
      </c>
      <c r="F26" s="289"/>
      <c r="G26" s="289"/>
      <c r="H26" s="289"/>
      <c r="J26" s="34"/>
      <c r="K26" s="13"/>
      <c r="L26" s="34"/>
      <c r="M26" s="34"/>
      <c r="N26" s="34"/>
      <c r="O26" s="34"/>
      <c r="P26" s="34"/>
      <c r="Q26" s="34"/>
      <c r="R26" s="34"/>
    </row>
    <row r="27" spans="1:18" s="7" customFormat="1" ht="15" customHeight="1" x14ac:dyDescent="0.25">
      <c r="A27" s="75" t="s">
        <v>23</v>
      </c>
      <c r="B27" s="99"/>
      <c r="C27" s="99"/>
      <c r="D27" s="100"/>
      <c r="E27" s="289" t="s">
        <v>331</v>
      </c>
      <c r="F27" s="289"/>
      <c r="G27" s="289"/>
      <c r="H27" s="289"/>
      <c r="J27" s="123"/>
      <c r="K27" s="34"/>
      <c r="L27" s="34"/>
      <c r="M27" s="34"/>
      <c r="N27" s="34"/>
      <c r="O27" s="34"/>
      <c r="P27" s="34"/>
      <c r="Q27" s="34"/>
      <c r="R27" s="34">
        <v>5000000</v>
      </c>
    </row>
    <row r="28" spans="1:18" s="7" customFormat="1" ht="15" customHeight="1" x14ac:dyDescent="0.25">
      <c r="A28" s="75" t="s">
        <v>26</v>
      </c>
      <c r="B28" s="99"/>
      <c r="C28" s="99"/>
      <c r="D28" s="100"/>
      <c r="E28" s="289" t="s">
        <v>332</v>
      </c>
      <c r="F28" s="289"/>
      <c r="G28" s="289"/>
      <c r="H28" s="289"/>
      <c r="J28" s="34"/>
      <c r="K28" s="34"/>
      <c r="L28" s="34"/>
      <c r="M28" s="34"/>
      <c r="N28" s="34"/>
      <c r="O28" s="34"/>
      <c r="P28" s="34"/>
      <c r="Q28" s="34"/>
      <c r="R28" s="77">
        <v>18870323</v>
      </c>
    </row>
    <row r="29" spans="1:18" s="7" customFormat="1" ht="15" customHeight="1" x14ac:dyDescent="0.25">
      <c r="A29" s="75" t="s">
        <v>25</v>
      </c>
      <c r="B29" s="99"/>
      <c r="C29" s="99"/>
      <c r="D29" s="100"/>
      <c r="E29" s="290" t="s">
        <v>333</v>
      </c>
      <c r="F29" s="290"/>
      <c r="G29" s="290"/>
      <c r="H29" s="290"/>
      <c r="J29" s="34"/>
      <c r="K29" s="34"/>
      <c r="L29" s="34"/>
      <c r="M29" s="34"/>
      <c r="N29" s="34"/>
      <c r="O29" s="34"/>
      <c r="P29" s="34"/>
      <c r="Q29" s="34"/>
      <c r="R29" s="77">
        <v>5875000</v>
      </c>
    </row>
    <row r="30" spans="1:18" s="7" customFormat="1" ht="15" customHeight="1" x14ac:dyDescent="0.25">
      <c r="A30" s="75" t="s">
        <v>139</v>
      </c>
      <c r="B30" s="99"/>
      <c r="C30" s="99"/>
      <c r="D30" s="100"/>
      <c r="E30" s="289" t="s">
        <v>334</v>
      </c>
      <c r="F30" s="289"/>
      <c r="G30" s="289"/>
      <c r="H30" s="289"/>
      <c r="J30" s="34"/>
      <c r="K30" s="13"/>
      <c r="L30" s="34"/>
      <c r="M30" s="34"/>
      <c r="N30" s="34"/>
      <c r="O30" s="34"/>
      <c r="P30" s="34"/>
      <c r="Q30" s="34"/>
      <c r="R30" s="77">
        <v>18870323</v>
      </c>
    </row>
    <row r="31" spans="1:18" s="7" customFormat="1" ht="15" customHeight="1" x14ac:dyDescent="0.25">
      <c r="A31" s="75" t="s">
        <v>249</v>
      </c>
      <c r="B31" s="99"/>
      <c r="C31" s="99"/>
      <c r="D31" s="100"/>
      <c r="E31" s="289" t="s">
        <v>335</v>
      </c>
      <c r="F31" s="289"/>
      <c r="G31" s="289"/>
      <c r="H31" s="289"/>
      <c r="J31" s="34"/>
      <c r="K31" s="34"/>
      <c r="L31" s="34"/>
      <c r="M31" s="34"/>
      <c r="N31" s="34"/>
      <c r="O31" s="34"/>
      <c r="P31" s="34"/>
      <c r="Q31" s="34"/>
      <c r="R31" s="77">
        <v>26741265.120000001</v>
      </c>
    </row>
    <row r="32" spans="1:18" s="7" customFormat="1" ht="15" customHeight="1" x14ac:dyDescent="0.25">
      <c r="A32" s="75" t="s">
        <v>29</v>
      </c>
      <c r="B32" s="99"/>
      <c r="C32" s="99"/>
      <c r="D32" s="100"/>
      <c r="E32" s="289" t="s">
        <v>336</v>
      </c>
      <c r="F32" s="289"/>
      <c r="G32" s="289"/>
      <c r="H32" s="289"/>
      <c r="J32" s="34"/>
      <c r="K32" s="34"/>
      <c r="L32" s="34"/>
      <c r="M32" s="34"/>
      <c r="N32" s="34"/>
      <c r="O32" s="34"/>
      <c r="P32" s="34"/>
      <c r="Q32" s="34"/>
      <c r="R32" s="77">
        <v>1410000</v>
      </c>
    </row>
    <row r="33" spans="1:18" s="7" customFormat="1" ht="15" customHeight="1" x14ac:dyDescent="0.25">
      <c r="A33" s="75" t="s">
        <v>30</v>
      </c>
      <c r="B33" s="99"/>
      <c r="C33" s="99"/>
      <c r="D33" s="100"/>
      <c r="E33" s="289" t="s">
        <v>337</v>
      </c>
      <c r="F33" s="289"/>
      <c r="G33" s="289"/>
      <c r="H33" s="289"/>
      <c r="J33" s="34"/>
      <c r="K33" s="34"/>
      <c r="L33" s="34"/>
      <c r="M33" s="34"/>
      <c r="N33" s="34"/>
      <c r="O33" s="34"/>
      <c r="P33" s="34"/>
      <c r="Q33" s="34"/>
      <c r="R33" s="77">
        <v>4440550.8</v>
      </c>
    </row>
    <row r="34" spans="1:18" s="7" customFormat="1" ht="15" customHeight="1" x14ac:dyDescent="0.25">
      <c r="A34" s="75" t="s">
        <v>31</v>
      </c>
      <c r="B34" s="99"/>
      <c r="C34" s="99"/>
      <c r="D34" s="100"/>
      <c r="E34" s="289" t="s">
        <v>338</v>
      </c>
      <c r="F34" s="289"/>
      <c r="G34" s="289"/>
      <c r="H34" s="289"/>
      <c r="J34" s="34"/>
      <c r="K34" s="34"/>
      <c r="L34" s="34"/>
      <c r="M34" s="34"/>
      <c r="N34" s="34"/>
      <c r="O34" s="34"/>
      <c r="P34" s="34"/>
      <c r="Q34" s="34"/>
      <c r="R34" s="77">
        <v>1410000</v>
      </c>
    </row>
    <row r="35" spans="1:18" s="7" customFormat="1" ht="15" customHeight="1" x14ac:dyDescent="0.25">
      <c r="A35" s="75" t="s">
        <v>32</v>
      </c>
      <c r="B35" s="99"/>
      <c r="C35" s="99"/>
      <c r="D35" s="100"/>
      <c r="E35" s="289" t="s">
        <v>339</v>
      </c>
      <c r="F35" s="289"/>
      <c r="G35" s="289"/>
      <c r="H35" s="289"/>
      <c r="J35" s="34"/>
      <c r="K35" s="34"/>
      <c r="L35" s="34"/>
      <c r="M35" s="34"/>
      <c r="N35" s="34"/>
      <c r="O35" s="34"/>
      <c r="P35" s="34"/>
      <c r="Q35" s="34"/>
      <c r="R35" s="77">
        <v>1703717.86</v>
      </c>
    </row>
    <row r="36" spans="1:18" s="7" customFormat="1" ht="15" customHeight="1" x14ac:dyDescent="0.25">
      <c r="A36" s="75" t="s">
        <v>34</v>
      </c>
      <c r="B36" s="99"/>
      <c r="C36" s="99"/>
      <c r="D36" s="100"/>
      <c r="E36" s="289" t="s">
        <v>340</v>
      </c>
      <c r="F36" s="289"/>
      <c r="G36" s="289"/>
      <c r="H36" s="289"/>
      <c r="J36" s="34"/>
      <c r="K36" s="34"/>
      <c r="L36" s="34"/>
      <c r="M36" s="34"/>
      <c r="N36" s="34"/>
      <c r="O36" s="34"/>
      <c r="P36" s="34"/>
      <c r="Q36" s="34"/>
      <c r="R36" s="250">
        <v>5875000</v>
      </c>
    </row>
    <row r="37" spans="1:18" s="7" customFormat="1" ht="19" customHeight="1" x14ac:dyDescent="0.25">
      <c r="A37" s="90" t="s">
        <v>35</v>
      </c>
      <c r="B37" s="24"/>
      <c r="C37" s="24"/>
      <c r="J37" s="138">
        <f>SUM(J18:J36)</f>
        <v>0</v>
      </c>
      <c r="K37" s="139"/>
      <c r="L37" s="138">
        <f>SUM(L18:L36)</f>
        <v>0</v>
      </c>
      <c r="M37" s="34"/>
      <c r="N37" s="138">
        <f>SUM(N18:N36)</f>
        <v>0</v>
      </c>
      <c r="O37" s="34"/>
      <c r="P37" s="138">
        <f>SUM(P18:P36)</f>
        <v>0</v>
      </c>
      <c r="Q37" s="34"/>
      <c r="R37" s="138">
        <f>SUM(R18:R36)</f>
        <v>342005868.58000004</v>
      </c>
    </row>
    <row r="38" spans="1:18" s="7" customFormat="1" ht="6" customHeight="1" x14ac:dyDescent="0.25">
      <c r="A38" s="17"/>
      <c r="B38" s="17"/>
      <c r="C38" s="17"/>
      <c r="J38" s="139"/>
      <c r="K38" s="139"/>
      <c r="L38" s="34"/>
      <c r="M38" s="34"/>
      <c r="N38" s="34"/>
      <c r="O38" s="34"/>
      <c r="P38" s="34"/>
      <c r="Q38" s="34"/>
      <c r="R38" s="34"/>
    </row>
    <row r="39" spans="1:18" s="7" customFormat="1" ht="15" customHeight="1" x14ac:dyDescent="0.3">
      <c r="A39" s="62" t="s">
        <v>187</v>
      </c>
      <c r="B39" s="12"/>
      <c r="C39" s="12"/>
      <c r="J39" s="34"/>
      <c r="K39" s="34"/>
      <c r="L39" s="34"/>
      <c r="M39" s="34"/>
      <c r="N39" s="34"/>
      <c r="O39" s="34"/>
      <c r="P39" s="34"/>
      <c r="Q39" s="34"/>
      <c r="R39" s="34"/>
    </row>
    <row r="40" spans="1:18" s="7" customFormat="1" ht="12.75" customHeight="1" x14ac:dyDescent="0.25">
      <c r="A40" s="75" t="s">
        <v>36</v>
      </c>
      <c r="B40" s="99"/>
      <c r="C40" s="99"/>
      <c r="D40" s="100"/>
      <c r="E40" s="289" t="s">
        <v>341</v>
      </c>
      <c r="F40" s="289"/>
      <c r="G40" s="289"/>
      <c r="H40" s="289"/>
      <c r="J40" s="34"/>
      <c r="K40" s="34"/>
      <c r="L40" s="34"/>
      <c r="M40" s="34"/>
      <c r="N40" s="34"/>
      <c r="O40" s="34"/>
      <c r="P40" s="34"/>
      <c r="Q40" s="34"/>
      <c r="R40" s="34">
        <v>2020000</v>
      </c>
    </row>
    <row r="41" spans="1:18" s="7" customFormat="1" ht="12.75" customHeight="1" x14ac:dyDescent="0.25">
      <c r="A41" s="75" t="s">
        <v>37</v>
      </c>
      <c r="B41" s="99"/>
      <c r="C41" s="99"/>
      <c r="E41" s="289" t="s">
        <v>342</v>
      </c>
      <c r="F41" s="289"/>
      <c r="G41" s="289"/>
      <c r="H41" s="289"/>
      <c r="J41" s="34"/>
      <c r="K41" s="34"/>
      <c r="L41" s="34"/>
      <c r="M41" s="34"/>
      <c r="N41" s="34"/>
      <c r="O41" s="34"/>
      <c r="P41" s="34"/>
      <c r="Q41" s="34"/>
      <c r="R41" s="77">
        <v>1000000</v>
      </c>
    </row>
    <row r="42" spans="1:18" s="7" customFormat="1" ht="12.75" customHeight="1" x14ac:dyDescent="0.25">
      <c r="A42" s="75" t="s">
        <v>38</v>
      </c>
      <c r="B42" s="99"/>
      <c r="C42" s="99"/>
      <c r="E42" s="289" t="s">
        <v>343</v>
      </c>
      <c r="F42" s="289"/>
      <c r="G42" s="289"/>
      <c r="H42" s="289"/>
      <c r="J42" s="34"/>
      <c r="K42" s="34"/>
      <c r="L42" s="34"/>
      <c r="M42" s="34"/>
      <c r="N42" s="34"/>
      <c r="O42" s="34"/>
      <c r="P42" s="34"/>
      <c r="Q42" s="34"/>
      <c r="R42" s="34">
        <v>1930000</v>
      </c>
    </row>
    <row r="43" spans="1:18" s="7" customFormat="1" ht="12.75" hidden="1" customHeight="1" x14ac:dyDescent="0.25">
      <c r="A43" s="75" t="s">
        <v>141</v>
      </c>
      <c r="B43" s="99"/>
      <c r="C43" s="99"/>
      <c r="D43" s="100"/>
      <c r="E43" s="289" t="s">
        <v>344</v>
      </c>
      <c r="F43" s="289"/>
      <c r="G43" s="289"/>
      <c r="H43" s="289"/>
      <c r="J43" s="34"/>
      <c r="K43" s="34"/>
      <c r="L43" s="34"/>
      <c r="M43" s="34"/>
      <c r="N43" s="34"/>
      <c r="O43" s="34"/>
      <c r="P43" s="34"/>
      <c r="Q43" s="34"/>
      <c r="R43" s="34"/>
    </row>
    <row r="44" spans="1:18" s="7" customFormat="1" ht="12.75" customHeight="1" x14ac:dyDescent="0.25">
      <c r="A44" s="75" t="s">
        <v>39</v>
      </c>
      <c r="B44" s="99"/>
      <c r="C44" s="99"/>
      <c r="D44" s="100"/>
      <c r="E44" s="289" t="s">
        <v>345</v>
      </c>
      <c r="F44" s="289"/>
      <c r="G44" s="289"/>
      <c r="H44" s="289"/>
      <c r="J44" s="34"/>
      <c r="K44" s="34"/>
      <c r="L44" s="34"/>
      <c r="M44" s="34"/>
      <c r="N44" s="34"/>
      <c r="O44" s="34"/>
      <c r="P44" s="34"/>
      <c r="Q44" s="34"/>
      <c r="R44" s="34">
        <v>3130000</v>
      </c>
    </row>
    <row r="45" spans="1:18" s="7" customFormat="1" ht="12.75" hidden="1" customHeight="1" x14ac:dyDescent="0.25">
      <c r="A45" s="75" t="s">
        <v>87</v>
      </c>
      <c r="B45" s="99"/>
      <c r="C45" s="99"/>
      <c r="E45" s="289" t="s">
        <v>346</v>
      </c>
      <c r="F45" s="289"/>
      <c r="G45" s="289"/>
      <c r="H45" s="289"/>
      <c r="J45" s="34"/>
      <c r="K45" s="34"/>
      <c r="L45" s="34"/>
      <c r="M45" s="34"/>
      <c r="N45" s="34"/>
      <c r="O45" s="34"/>
      <c r="P45" s="34"/>
      <c r="Q45" s="34"/>
      <c r="R45" s="34"/>
    </row>
    <row r="46" spans="1:18" s="7" customFormat="1" ht="12.75" customHeight="1" x14ac:dyDescent="0.25">
      <c r="A46" s="75" t="s">
        <v>43</v>
      </c>
      <c r="B46" s="99"/>
      <c r="C46" s="99"/>
      <c r="D46" s="100"/>
      <c r="E46" s="289" t="s">
        <v>347</v>
      </c>
      <c r="F46" s="289"/>
      <c r="G46" s="289"/>
      <c r="H46" s="289"/>
      <c r="J46" s="34"/>
      <c r="K46" s="35"/>
      <c r="L46" s="34"/>
      <c r="M46" s="34"/>
      <c r="N46" s="34"/>
      <c r="O46" s="34"/>
      <c r="P46" s="34"/>
      <c r="Q46" s="34"/>
      <c r="R46" s="34">
        <v>10470000</v>
      </c>
    </row>
    <row r="47" spans="1:18" s="7" customFormat="1" ht="12.75" customHeight="1" x14ac:dyDescent="0.25">
      <c r="A47" s="75" t="s">
        <v>45</v>
      </c>
      <c r="B47" s="99"/>
      <c r="C47" s="99"/>
      <c r="D47" s="100"/>
      <c r="E47" s="289" t="s">
        <v>348</v>
      </c>
      <c r="F47" s="289"/>
      <c r="G47" s="289"/>
      <c r="H47" s="289"/>
      <c r="J47" s="34"/>
      <c r="K47" s="34"/>
      <c r="L47" s="34"/>
      <c r="M47" s="34"/>
      <c r="N47" s="34"/>
      <c r="O47" s="34"/>
      <c r="P47" s="34"/>
      <c r="Q47" s="34"/>
      <c r="R47" s="34">
        <v>3620000</v>
      </c>
    </row>
    <row r="48" spans="1:18" s="7" customFormat="1" ht="12.75" customHeight="1" x14ac:dyDescent="0.25">
      <c r="A48" s="75" t="s">
        <v>47</v>
      </c>
      <c r="B48" s="99"/>
      <c r="C48" s="99"/>
      <c r="E48" s="289" t="s">
        <v>349</v>
      </c>
      <c r="F48" s="289"/>
      <c r="G48" s="289"/>
      <c r="H48" s="289"/>
      <c r="J48" s="34"/>
      <c r="K48" s="34"/>
      <c r="L48" s="34"/>
      <c r="M48" s="34"/>
      <c r="N48" s="34"/>
      <c r="O48" s="34"/>
      <c r="P48" s="34"/>
      <c r="Q48" s="34"/>
      <c r="R48" s="34">
        <v>9701500</v>
      </c>
    </row>
    <row r="49" spans="1:18" s="7" customFormat="1" ht="12.75" customHeight="1" x14ac:dyDescent="0.25">
      <c r="A49" s="75" t="s">
        <v>52</v>
      </c>
      <c r="B49" s="99"/>
      <c r="C49" s="99"/>
      <c r="E49" s="289" t="s">
        <v>350</v>
      </c>
      <c r="F49" s="289"/>
      <c r="G49" s="289"/>
      <c r="H49" s="289"/>
      <c r="J49" s="34"/>
      <c r="K49" s="34"/>
      <c r="L49" s="34"/>
      <c r="M49" s="34"/>
      <c r="N49" s="34"/>
      <c r="O49" s="34"/>
      <c r="P49" s="34"/>
      <c r="Q49" s="34"/>
      <c r="R49" s="34">
        <v>60800</v>
      </c>
    </row>
    <row r="50" spans="1:18" s="7" customFormat="1" ht="12.75" customHeight="1" x14ac:dyDescent="0.25">
      <c r="A50" s="75" t="s">
        <v>54</v>
      </c>
      <c r="B50" s="99"/>
      <c r="C50" s="99"/>
      <c r="E50" s="289" t="s">
        <v>351</v>
      </c>
      <c r="F50" s="289"/>
      <c r="G50" s="289"/>
      <c r="H50" s="289"/>
      <c r="J50" s="34"/>
      <c r="K50" s="34"/>
      <c r="L50" s="34"/>
      <c r="M50" s="34"/>
      <c r="N50" s="34"/>
      <c r="O50" s="34"/>
      <c r="P50" s="34"/>
      <c r="Q50" s="34"/>
      <c r="R50" s="34">
        <v>500000</v>
      </c>
    </row>
    <row r="51" spans="1:18" s="7" customFormat="1" ht="12.75" customHeight="1" x14ac:dyDescent="0.25">
      <c r="A51" s="75" t="s">
        <v>55</v>
      </c>
      <c r="B51" s="99"/>
      <c r="C51" s="99"/>
      <c r="E51" s="289" t="s">
        <v>352</v>
      </c>
      <c r="F51" s="289"/>
      <c r="G51" s="289"/>
      <c r="H51" s="289"/>
      <c r="J51" s="34"/>
      <c r="K51" s="34"/>
      <c r="L51" s="34"/>
      <c r="M51" s="34"/>
      <c r="N51" s="34"/>
      <c r="O51" s="34"/>
      <c r="P51" s="34"/>
      <c r="Q51" s="34"/>
      <c r="R51" s="34">
        <v>100000</v>
      </c>
    </row>
    <row r="52" spans="1:18" s="7" customFormat="1" ht="12.75" customHeight="1" x14ac:dyDescent="0.25">
      <c r="A52" s="75" t="s">
        <v>56</v>
      </c>
      <c r="B52" s="99"/>
      <c r="C52" s="99"/>
      <c r="E52" s="289" t="s">
        <v>353</v>
      </c>
      <c r="F52" s="289"/>
      <c r="G52" s="289"/>
      <c r="H52" s="289"/>
      <c r="J52" s="34"/>
      <c r="K52" s="34"/>
      <c r="L52" s="34"/>
      <c r="M52" s="34"/>
      <c r="N52" s="34"/>
      <c r="O52" s="34"/>
      <c r="P52" s="34"/>
      <c r="Q52" s="34"/>
      <c r="R52" s="34">
        <v>50000</v>
      </c>
    </row>
    <row r="53" spans="1:18" s="7" customFormat="1" ht="12.75" customHeight="1" x14ac:dyDescent="0.25">
      <c r="A53" s="75" t="s">
        <v>65</v>
      </c>
      <c r="B53" s="99"/>
      <c r="C53" s="99"/>
      <c r="E53" s="289" t="s">
        <v>354</v>
      </c>
      <c r="F53" s="289"/>
      <c r="G53" s="289"/>
      <c r="H53" s="289"/>
      <c r="J53" s="34"/>
      <c r="K53" s="34"/>
      <c r="L53" s="34"/>
      <c r="M53" s="34"/>
      <c r="N53" s="34"/>
      <c r="O53" s="34"/>
      <c r="P53" s="34"/>
      <c r="Q53" s="34"/>
      <c r="R53" s="34">
        <v>1000000</v>
      </c>
    </row>
    <row r="54" spans="1:18" s="7" customFormat="1" ht="12.75" customHeight="1" x14ac:dyDescent="0.25">
      <c r="A54" s="75" t="s">
        <v>67</v>
      </c>
      <c r="B54" s="99"/>
      <c r="C54" s="99"/>
      <c r="E54" s="289" t="s">
        <v>355</v>
      </c>
      <c r="F54" s="289"/>
      <c r="G54" s="289"/>
      <c r="H54" s="289"/>
      <c r="J54" s="34"/>
      <c r="K54" s="34"/>
      <c r="L54" s="34"/>
      <c r="M54" s="34"/>
      <c r="N54" s="34"/>
      <c r="O54" s="34"/>
      <c r="P54" s="34"/>
      <c r="Q54" s="34"/>
      <c r="R54" s="34">
        <v>1710000</v>
      </c>
    </row>
    <row r="55" spans="1:18" s="7" customFormat="1" ht="12.75" customHeight="1" x14ac:dyDescent="0.25">
      <c r="A55" s="75" t="s">
        <v>82</v>
      </c>
      <c r="B55" s="99"/>
      <c r="C55" s="99"/>
      <c r="E55" s="289" t="s">
        <v>356</v>
      </c>
      <c r="F55" s="289"/>
      <c r="G55" s="289"/>
      <c r="H55" s="289"/>
      <c r="J55" s="34"/>
      <c r="K55" s="34"/>
      <c r="L55" s="34"/>
      <c r="M55" s="34"/>
      <c r="N55" s="34"/>
      <c r="O55" s="34"/>
      <c r="P55" s="34"/>
      <c r="Q55" s="34"/>
      <c r="R55" s="34">
        <v>82000000</v>
      </c>
    </row>
    <row r="56" spans="1:18" s="7" customFormat="1" ht="12.75" customHeight="1" x14ac:dyDescent="0.25">
      <c r="A56" s="75" t="s">
        <v>85</v>
      </c>
      <c r="B56" s="99"/>
      <c r="C56" s="99"/>
      <c r="E56" s="289" t="s">
        <v>357</v>
      </c>
      <c r="F56" s="289"/>
      <c r="G56" s="289"/>
      <c r="H56" s="289"/>
      <c r="J56" s="34"/>
      <c r="K56" s="34"/>
      <c r="L56" s="34"/>
      <c r="M56" s="34"/>
      <c r="N56" s="34"/>
      <c r="O56" s="34"/>
      <c r="P56" s="34"/>
      <c r="Q56" s="34"/>
      <c r="R56" s="34">
        <v>6520486.5999999996</v>
      </c>
    </row>
    <row r="57" spans="1:18" s="7" customFormat="1" ht="12.75" customHeight="1" x14ac:dyDescent="0.25">
      <c r="A57" s="75" t="s">
        <v>158</v>
      </c>
      <c r="B57" s="99"/>
      <c r="C57" s="99"/>
      <c r="E57" s="289" t="s">
        <v>834</v>
      </c>
      <c r="F57" s="289"/>
      <c r="G57" s="289"/>
      <c r="H57" s="289"/>
      <c r="J57" s="34"/>
      <c r="K57" s="34"/>
      <c r="L57" s="34"/>
      <c r="M57" s="34"/>
      <c r="N57" s="34"/>
      <c r="O57" s="34"/>
      <c r="P57" s="34"/>
      <c r="Q57" s="34"/>
      <c r="R57" s="34">
        <v>450000</v>
      </c>
    </row>
    <row r="58" spans="1:18" s="7" customFormat="1" ht="12.75" customHeight="1" x14ac:dyDescent="0.25">
      <c r="A58" s="75" t="s">
        <v>68</v>
      </c>
      <c r="B58" s="99"/>
      <c r="C58" s="99"/>
      <c r="E58" s="289" t="s">
        <v>358</v>
      </c>
      <c r="F58" s="289"/>
      <c r="G58" s="289"/>
      <c r="H58" s="289"/>
      <c r="J58" s="34"/>
      <c r="K58" s="34"/>
      <c r="L58" s="34"/>
      <c r="M58" s="34"/>
      <c r="N58" s="34"/>
      <c r="O58" s="34"/>
      <c r="P58" s="34"/>
      <c r="Q58" s="34"/>
      <c r="R58" s="34">
        <v>1387800</v>
      </c>
    </row>
    <row r="59" spans="1:18" s="7" customFormat="1" ht="12.75" customHeight="1" x14ac:dyDescent="0.25">
      <c r="A59" s="75" t="s">
        <v>71</v>
      </c>
      <c r="B59" s="99"/>
      <c r="C59" s="99"/>
      <c r="E59" s="289" t="s">
        <v>359</v>
      </c>
      <c r="F59" s="289"/>
      <c r="G59" s="289"/>
      <c r="H59" s="289"/>
      <c r="J59" s="34"/>
      <c r="K59" s="34"/>
      <c r="L59" s="34"/>
      <c r="M59" s="34"/>
      <c r="N59" s="34"/>
      <c r="O59" s="34"/>
      <c r="P59" s="34"/>
      <c r="Q59" s="34"/>
      <c r="R59" s="34">
        <v>5961000</v>
      </c>
    </row>
    <row r="60" spans="1:18" s="7" customFormat="1" ht="12.75" customHeight="1" x14ac:dyDescent="0.25">
      <c r="A60" s="75" t="s">
        <v>72</v>
      </c>
      <c r="B60" s="99"/>
      <c r="C60" s="99"/>
      <c r="E60" s="289" t="s">
        <v>360</v>
      </c>
      <c r="F60" s="289"/>
      <c r="G60" s="289"/>
      <c r="H60" s="289"/>
      <c r="J60" s="34"/>
      <c r="K60" s="34"/>
      <c r="L60" s="34"/>
      <c r="M60" s="34"/>
      <c r="N60" s="34"/>
      <c r="O60" s="34"/>
      <c r="P60" s="34"/>
      <c r="Q60" s="34"/>
      <c r="R60" s="34">
        <v>1000000</v>
      </c>
    </row>
    <row r="61" spans="1:18" s="7" customFormat="1" ht="12.75" hidden="1" customHeight="1" x14ac:dyDescent="0.25">
      <c r="A61" s="75" t="s">
        <v>74</v>
      </c>
      <c r="B61" s="99"/>
      <c r="C61" s="99"/>
      <c r="E61" s="289" t="s">
        <v>361</v>
      </c>
      <c r="F61" s="289"/>
      <c r="G61" s="289"/>
      <c r="H61" s="289"/>
      <c r="J61" s="34"/>
      <c r="K61" s="34"/>
      <c r="L61" s="34"/>
      <c r="M61" s="34"/>
      <c r="N61" s="34"/>
      <c r="O61" s="34"/>
      <c r="P61" s="34"/>
      <c r="Q61" s="34"/>
      <c r="R61" s="34"/>
    </row>
    <row r="62" spans="1:18" s="7" customFormat="1" ht="12.75" hidden="1" customHeight="1" x14ac:dyDescent="0.25">
      <c r="A62" s="75" t="s">
        <v>76</v>
      </c>
      <c r="B62" s="99"/>
      <c r="C62" s="99"/>
      <c r="E62" s="289" t="s">
        <v>362</v>
      </c>
      <c r="F62" s="289"/>
      <c r="G62" s="289"/>
      <c r="H62" s="289"/>
      <c r="J62" s="34"/>
      <c r="K62" s="34"/>
      <c r="L62" s="34"/>
      <c r="M62" s="34"/>
      <c r="N62" s="34"/>
      <c r="O62" s="34"/>
      <c r="P62" s="34"/>
      <c r="Q62" s="34"/>
      <c r="R62" s="34"/>
    </row>
    <row r="63" spans="1:18" s="7" customFormat="1" ht="12.75" customHeight="1" x14ac:dyDescent="0.25">
      <c r="A63" s="75" t="s">
        <v>77</v>
      </c>
      <c r="B63" s="99"/>
      <c r="C63" s="99"/>
      <c r="E63" s="289" t="s">
        <v>363</v>
      </c>
      <c r="F63" s="289"/>
      <c r="G63" s="289"/>
      <c r="H63" s="289"/>
      <c r="J63" s="34"/>
      <c r="K63" s="34"/>
      <c r="L63" s="34"/>
      <c r="M63" s="34"/>
      <c r="N63" s="34"/>
      <c r="O63" s="34"/>
      <c r="P63" s="34"/>
      <c r="Q63" s="34"/>
      <c r="R63" s="34">
        <f>800000+4700000+24905000</f>
        <v>30405000</v>
      </c>
    </row>
    <row r="64" spans="1:18" s="7" customFormat="1" ht="12.75" customHeight="1" x14ac:dyDescent="0.25">
      <c r="A64" s="75" t="s">
        <v>79</v>
      </c>
      <c r="B64" s="99"/>
      <c r="C64" s="99"/>
      <c r="E64" s="289" t="s">
        <v>364</v>
      </c>
      <c r="F64" s="289"/>
      <c r="G64" s="289"/>
      <c r="H64" s="289"/>
      <c r="J64" s="34"/>
      <c r="K64" s="34"/>
      <c r="L64" s="34"/>
      <c r="M64" s="34"/>
      <c r="N64" s="34"/>
      <c r="O64" s="34"/>
      <c r="P64" s="34"/>
      <c r="Q64" s="34"/>
      <c r="R64" s="34">
        <f>5000000+40235500+305000000-607510.88</f>
        <v>349627989.12</v>
      </c>
    </row>
    <row r="65" spans="1:20" s="7" customFormat="1" ht="12.75" customHeight="1" x14ac:dyDescent="0.25">
      <c r="A65" s="75" t="s">
        <v>60</v>
      </c>
      <c r="B65" s="99"/>
      <c r="C65" s="99"/>
      <c r="E65" s="289" t="s">
        <v>365</v>
      </c>
      <c r="F65" s="289"/>
      <c r="G65" s="289"/>
      <c r="H65" s="289"/>
      <c r="J65" s="34"/>
      <c r="K65" s="34"/>
      <c r="L65" s="34"/>
      <c r="M65" s="34"/>
      <c r="N65" s="34"/>
      <c r="O65" s="34"/>
      <c r="P65" s="34"/>
      <c r="Q65" s="34"/>
      <c r="R65" s="34">
        <v>1000000</v>
      </c>
    </row>
    <row r="66" spans="1:20" s="7" customFormat="1" ht="12.75" customHeight="1" x14ac:dyDescent="0.25">
      <c r="A66" s="75" t="s">
        <v>61</v>
      </c>
      <c r="B66" s="99"/>
      <c r="C66" s="99"/>
      <c r="E66" s="289" t="s">
        <v>366</v>
      </c>
      <c r="F66" s="289"/>
      <c r="G66" s="289"/>
      <c r="H66" s="289"/>
      <c r="J66" s="34"/>
      <c r="K66" s="34"/>
      <c r="L66" s="34"/>
      <c r="M66" s="34"/>
      <c r="N66" s="34"/>
      <c r="O66" s="34"/>
      <c r="P66" s="34"/>
      <c r="Q66" s="34"/>
      <c r="R66" s="34">
        <v>1830000</v>
      </c>
    </row>
    <row r="67" spans="1:20" s="7" customFormat="1" ht="12.75" customHeight="1" x14ac:dyDescent="0.25">
      <c r="A67" s="75" t="s">
        <v>155</v>
      </c>
      <c r="B67" s="99"/>
      <c r="C67" s="99"/>
      <c r="E67" s="289" t="s">
        <v>367</v>
      </c>
      <c r="F67" s="289"/>
      <c r="G67" s="289"/>
      <c r="H67" s="289"/>
      <c r="J67" s="34"/>
      <c r="K67" s="34"/>
      <c r="L67" s="34"/>
      <c r="M67" s="34"/>
      <c r="N67" s="34"/>
      <c r="O67" s="34"/>
      <c r="P67" s="34"/>
      <c r="Q67" s="34"/>
      <c r="R67" s="34">
        <v>1300000</v>
      </c>
    </row>
    <row r="68" spans="1:20" s="7" customFormat="1" ht="12.75" customHeight="1" x14ac:dyDescent="0.25">
      <c r="A68" s="75" t="s">
        <v>62</v>
      </c>
      <c r="B68" s="99"/>
      <c r="C68" s="99"/>
      <c r="E68" s="289" t="s">
        <v>368</v>
      </c>
      <c r="F68" s="289"/>
      <c r="G68" s="289"/>
      <c r="H68" s="289"/>
      <c r="J68" s="34"/>
      <c r="K68" s="34"/>
      <c r="L68" s="34"/>
      <c r="M68" s="34"/>
      <c r="N68" s="34"/>
      <c r="O68" s="34"/>
      <c r="P68" s="34"/>
      <c r="Q68" s="34"/>
      <c r="R68" s="34">
        <v>1000000</v>
      </c>
    </row>
    <row r="69" spans="1:20" s="7" customFormat="1" ht="12.75" customHeight="1" x14ac:dyDescent="0.25">
      <c r="A69" s="75" t="s">
        <v>288</v>
      </c>
      <c r="B69" s="99"/>
      <c r="C69" s="99"/>
      <c r="E69" s="289" t="s">
        <v>369</v>
      </c>
      <c r="F69" s="289"/>
      <c r="G69" s="289"/>
      <c r="H69" s="289"/>
      <c r="J69" s="34"/>
      <c r="K69" s="34"/>
      <c r="L69" s="34"/>
      <c r="M69" s="34"/>
      <c r="N69" s="34"/>
      <c r="O69" s="34"/>
      <c r="P69" s="34"/>
      <c r="Q69" s="34"/>
      <c r="R69" s="34">
        <v>1000000</v>
      </c>
    </row>
    <row r="70" spans="1:20" s="7" customFormat="1" ht="12.75" customHeight="1" x14ac:dyDescent="0.25">
      <c r="A70" s="75" t="s">
        <v>64</v>
      </c>
      <c r="B70" s="99"/>
      <c r="C70" s="99"/>
      <c r="E70" s="289" t="s">
        <v>370</v>
      </c>
      <c r="F70" s="289"/>
      <c r="G70" s="289"/>
      <c r="H70" s="289"/>
      <c r="J70" s="34"/>
      <c r="K70" s="34"/>
      <c r="L70" s="34"/>
      <c r="M70" s="34"/>
      <c r="N70" s="34"/>
      <c r="O70" s="34"/>
      <c r="P70" s="34"/>
      <c r="Q70" s="34"/>
      <c r="R70" s="34">
        <v>150000</v>
      </c>
    </row>
    <row r="71" spans="1:20" s="7" customFormat="1" ht="12.75" customHeight="1" x14ac:dyDescent="0.25">
      <c r="A71" s="75" t="s">
        <v>80</v>
      </c>
      <c r="B71" s="99"/>
      <c r="C71" s="99"/>
      <c r="E71" s="289" t="s">
        <v>371</v>
      </c>
      <c r="F71" s="289"/>
      <c r="G71" s="289"/>
      <c r="H71" s="289"/>
      <c r="J71" s="34"/>
      <c r="K71" s="34"/>
      <c r="L71" s="34"/>
      <c r="M71" s="34"/>
      <c r="N71" s="34"/>
      <c r="O71" s="34"/>
      <c r="P71" s="34"/>
      <c r="Q71" s="34"/>
      <c r="R71" s="34">
        <f>2660000+20000000</f>
        <v>22660000</v>
      </c>
    </row>
    <row r="72" spans="1:20" s="7" customFormat="1" ht="12.75" customHeight="1" x14ac:dyDescent="0.25">
      <c r="A72" s="75" t="s">
        <v>246</v>
      </c>
      <c r="B72" s="99"/>
      <c r="C72" s="99"/>
      <c r="E72" s="289" t="s">
        <v>372</v>
      </c>
      <c r="F72" s="289"/>
      <c r="G72" s="289"/>
      <c r="H72" s="289"/>
      <c r="J72" s="34"/>
      <c r="K72" s="34"/>
      <c r="L72" s="34"/>
      <c r="M72" s="34"/>
      <c r="N72" s="34"/>
      <c r="O72" s="34"/>
      <c r="P72" s="34"/>
      <c r="Q72" s="34"/>
      <c r="R72" s="150">
        <f>4500000+1000000+6742000+3760000+456978.2+63911760+5430108+4000000</f>
        <v>89800846.200000003</v>
      </c>
    </row>
    <row r="73" spans="1:20" s="7" customFormat="1" ht="19" customHeight="1" x14ac:dyDescent="0.25">
      <c r="A73" s="279" t="s">
        <v>190</v>
      </c>
      <c r="B73" s="279"/>
      <c r="C73" s="279"/>
      <c r="J73" s="138">
        <f>SUM(J40:J72)</f>
        <v>0</v>
      </c>
      <c r="K73" s="139"/>
      <c r="L73" s="138">
        <f>SUM(L40:L72)</f>
        <v>0</v>
      </c>
      <c r="M73" s="34"/>
      <c r="N73" s="138">
        <f>SUM(N40:N72)</f>
        <v>0</v>
      </c>
      <c r="O73" s="34"/>
      <c r="P73" s="138">
        <f>SUM(P40:P72)</f>
        <v>0</v>
      </c>
      <c r="Q73" s="34"/>
      <c r="R73" s="138">
        <f>SUM(R40:R72)</f>
        <v>631385421.92000008</v>
      </c>
      <c r="T73" s="7">
        <v>990841694.39999998</v>
      </c>
    </row>
    <row r="74" spans="1:20" s="7" customFormat="1" ht="6" customHeight="1" x14ac:dyDescent="0.3">
      <c r="A74" s="19"/>
      <c r="B74" s="19"/>
      <c r="C74" s="19"/>
      <c r="J74" s="139"/>
      <c r="K74" s="139"/>
      <c r="L74" s="34"/>
      <c r="M74" s="34"/>
      <c r="N74" s="34"/>
      <c r="O74" s="34"/>
      <c r="P74" s="34"/>
      <c r="Q74" s="34"/>
      <c r="R74" s="34"/>
    </row>
    <row r="75" spans="1:20" s="7" customFormat="1" ht="12.75" customHeight="1" x14ac:dyDescent="0.3">
      <c r="A75" s="62" t="s">
        <v>189</v>
      </c>
      <c r="B75" s="11"/>
      <c r="C75" s="11"/>
      <c r="J75" s="34"/>
      <c r="K75" s="34"/>
      <c r="L75" s="34"/>
      <c r="M75" s="34"/>
      <c r="N75" s="34"/>
      <c r="O75" s="34"/>
      <c r="P75" s="34"/>
      <c r="Q75" s="34"/>
      <c r="R75" s="34"/>
      <c r="T75" s="7">
        <f>T73-R73</f>
        <v>359456272.4799999</v>
      </c>
    </row>
    <row r="76" spans="1:20" s="7" customFormat="1" ht="12.75" hidden="1" customHeight="1" x14ac:dyDescent="0.25">
      <c r="A76" s="75" t="s">
        <v>91</v>
      </c>
      <c r="B76" s="99"/>
      <c r="C76" s="99"/>
      <c r="E76" s="274" t="s">
        <v>380</v>
      </c>
      <c r="F76" s="274"/>
      <c r="G76" s="274"/>
      <c r="H76" s="274"/>
      <c r="J76" s="34"/>
      <c r="K76" s="34"/>
      <c r="L76" s="34"/>
      <c r="M76" s="34"/>
      <c r="N76" s="34"/>
      <c r="O76" s="34"/>
      <c r="P76" s="34"/>
      <c r="Q76" s="34"/>
      <c r="R76" s="34"/>
    </row>
    <row r="77" spans="1:20" s="7" customFormat="1" ht="12.75" hidden="1" customHeight="1" x14ac:dyDescent="0.25">
      <c r="A77" s="75" t="s">
        <v>93</v>
      </c>
      <c r="B77" s="99"/>
      <c r="C77" s="99"/>
      <c r="E77" s="274" t="s">
        <v>500</v>
      </c>
      <c r="F77" s="274"/>
      <c r="G77" s="274"/>
      <c r="H77" s="274"/>
      <c r="J77" s="34"/>
      <c r="K77" s="34"/>
      <c r="L77" s="34"/>
      <c r="M77" s="34"/>
      <c r="N77" s="34"/>
      <c r="O77" s="34"/>
      <c r="P77" s="34"/>
      <c r="Q77" s="34"/>
      <c r="R77" s="34"/>
    </row>
    <row r="78" spans="1:20" s="7" customFormat="1" ht="12.75" hidden="1" customHeight="1" x14ac:dyDescent="0.25">
      <c r="A78" s="75" t="s">
        <v>95</v>
      </c>
      <c r="B78" s="99"/>
      <c r="C78" s="99"/>
      <c r="E78" s="274" t="s">
        <v>373</v>
      </c>
      <c r="F78" s="274"/>
      <c r="G78" s="274"/>
      <c r="H78" s="274"/>
      <c r="J78" s="34"/>
      <c r="K78" s="34"/>
      <c r="L78" s="34"/>
      <c r="M78" s="34"/>
      <c r="N78" s="34"/>
      <c r="O78" s="34"/>
      <c r="P78" s="34"/>
      <c r="Q78" s="34"/>
      <c r="R78" s="34"/>
    </row>
    <row r="79" spans="1:20" s="7" customFormat="1" ht="12.75" customHeight="1" x14ac:dyDescent="0.25">
      <c r="A79" s="75" t="s">
        <v>97</v>
      </c>
      <c r="B79" s="104"/>
      <c r="C79" s="104"/>
      <c r="E79" s="289" t="s">
        <v>374</v>
      </c>
      <c r="F79" s="289"/>
      <c r="G79" s="289"/>
      <c r="H79" s="289"/>
      <c r="J79" s="34"/>
      <c r="K79" s="34"/>
      <c r="L79" s="34"/>
      <c r="M79" s="34"/>
      <c r="N79" s="34"/>
      <c r="O79" s="34"/>
      <c r="P79" s="34"/>
      <c r="Q79" s="34"/>
      <c r="R79" s="34">
        <v>13800000</v>
      </c>
    </row>
    <row r="80" spans="1:20" s="7" customFormat="1" ht="12.75" hidden="1" customHeight="1" x14ac:dyDescent="0.25">
      <c r="A80" s="75" t="s">
        <v>99</v>
      </c>
      <c r="B80" s="99"/>
      <c r="C80" s="99"/>
      <c r="E80" s="289" t="s">
        <v>375</v>
      </c>
      <c r="F80" s="289"/>
      <c r="G80" s="289"/>
      <c r="H80" s="289"/>
      <c r="J80" s="34"/>
      <c r="K80" s="34"/>
      <c r="L80" s="34"/>
      <c r="M80" s="34"/>
      <c r="N80" s="34"/>
      <c r="O80" s="34"/>
      <c r="P80" s="34"/>
      <c r="Q80" s="34"/>
      <c r="R80" s="34"/>
    </row>
    <row r="81" spans="1:20" s="7" customFormat="1" ht="12.75" customHeight="1" x14ac:dyDescent="0.25">
      <c r="A81" s="75" t="s">
        <v>100</v>
      </c>
      <c r="B81" s="99"/>
      <c r="C81" s="99"/>
      <c r="E81" s="289" t="s">
        <v>376</v>
      </c>
      <c r="F81" s="289"/>
      <c r="G81" s="289"/>
      <c r="H81" s="289"/>
      <c r="J81" s="34"/>
      <c r="K81" s="34"/>
      <c r="L81" s="34"/>
      <c r="M81" s="34"/>
      <c r="N81" s="34"/>
      <c r="O81" s="34"/>
      <c r="P81" s="34"/>
      <c r="Q81" s="34"/>
      <c r="R81" s="34">
        <v>3630000</v>
      </c>
    </row>
    <row r="82" spans="1:20" s="7" customFormat="1" ht="12.75" hidden="1" customHeight="1" x14ac:dyDescent="0.25">
      <c r="A82" s="75" t="s">
        <v>104</v>
      </c>
      <c r="B82" s="99"/>
      <c r="C82" s="99"/>
      <c r="D82" s="101"/>
      <c r="E82" s="289" t="s">
        <v>377</v>
      </c>
      <c r="F82" s="289"/>
      <c r="G82" s="289"/>
      <c r="H82" s="289"/>
      <c r="J82" s="34"/>
      <c r="K82" s="34"/>
      <c r="L82" s="34"/>
      <c r="M82" s="34"/>
      <c r="N82" s="34"/>
      <c r="O82" s="34"/>
      <c r="P82" s="34"/>
      <c r="Q82" s="34"/>
      <c r="R82" s="34"/>
    </row>
    <row r="83" spans="1:20" s="7" customFormat="1" ht="12.75" customHeight="1" x14ac:dyDescent="0.25">
      <c r="A83" s="75" t="s">
        <v>105</v>
      </c>
      <c r="B83" s="99"/>
      <c r="C83" s="99"/>
      <c r="D83" s="101"/>
      <c r="E83" s="289" t="s">
        <v>378</v>
      </c>
      <c r="F83" s="289"/>
      <c r="G83" s="289"/>
      <c r="H83" s="289"/>
      <c r="J83" s="34"/>
      <c r="K83" s="34"/>
      <c r="L83" s="34"/>
      <c r="M83" s="34"/>
      <c r="N83" s="34"/>
      <c r="O83" s="34"/>
      <c r="P83" s="34"/>
      <c r="Q83" s="34"/>
      <c r="R83" s="34">
        <v>51780000</v>
      </c>
    </row>
    <row r="84" spans="1:20" s="7" customFormat="1" ht="12.75" hidden="1" customHeight="1" x14ac:dyDescent="0.25">
      <c r="A84" s="75" t="s">
        <v>269</v>
      </c>
      <c r="B84" s="99"/>
      <c r="C84" s="99"/>
      <c r="D84" s="101"/>
      <c r="E84" s="274" t="s">
        <v>379</v>
      </c>
      <c r="F84" s="274"/>
      <c r="G84" s="274"/>
      <c r="H84" s="274"/>
      <c r="J84" s="34"/>
      <c r="K84" s="34"/>
      <c r="L84" s="34"/>
      <c r="M84" s="34"/>
      <c r="N84" s="34"/>
      <c r="O84" s="34"/>
      <c r="P84" s="34"/>
      <c r="Q84" s="34"/>
      <c r="R84" s="34"/>
    </row>
    <row r="85" spans="1:20" s="7" customFormat="1" ht="12.75" hidden="1" customHeight="1" x14ac:dyDescent="0.25">
      <c r="A85" s="75" t="s">
        <v>106</v>
      </c>
      <c r="B85" s="99"/>
      <c r="C85" s="99"/>
      <c r="D85" s="101"/>
      <c r="E85" s="100">
        <v>1</v>
      </c>
      <c r="F85" s="101" t="s">
        <v>92</v>
      </c>
      <c r="G85" s="100" t="s">
        <v>58</v>
      </c>
      <c r="H85" s="102" t="s">
        <v>48</v>
      </c>
      <c r="J85" s="34"/>
      <c r="K85" s="34"/>
      <c r="L85" s="34"/>
      <c r="M85" s="34"/>
      <c r="N85" s="34">
        <f t="shared" ref="N85" si="0">P85-L85</f>
        <v>0</v>
      </c>
      <c r="O85" s="34"/>
      <c r="P85" s="34"/>
      <c r="Q85" s="34"/>
      <c r="R85" s="34">
        <v>0</v>
      </c>
    </row>
    <row r="86" spans="1:20" s="7" customFormat="1" ht="12.75" hidden="1" customHeight="1" x14ac:dyDescent="0.25">
      <c r="A86" s="75" t="s">
        <v>257</v>
      </c>
      <c r="B86" s="99"/>
      <c r="C86" s="99"/>
      <c r="D86" s="101"/>
      <c r="E86" s="100">
        <v>1</v>
      </c>
      <c r="F86" s="115" t="s">
        <v>258</v>
      </c>
      <c r="G86" s="102" t="s">
        <v>7</v>
      </c>
      <c r="H86" s="102" t="s">
        <v>10</v>
      </c>
      <c r="J86" s="34"/>
      <c r="K86" s="34"/>
      <c r="L86" s="34"/>
      <c r="M86" s="34"/>
      <c r="N86" s="34">
        <f>P86-L86</f>
        <v>0</v>
      </c>
      <c r="O86" s="34"/>
      <c r="P86" s="34"/>
      <c r="Q86" s="34"/>
      <c r="R86" s="34">
        <v>0</v>
      </c>
    </row>
    <row r="87" spans="1:20" s="25" customFormat="1" ht="19" customHeight="1" x14ac:dyDescent="0.3">
      <c r="A87" s="90" t="s">
        <v>107</v>
      </c>
      <c r="B87" s="24"/>
      <c r="C87" s="24"/>
      <c r="J87" s="20">
        <f>SUM(J76:J86)</f>
        <v>0</v>
      </c>
      <c r="K87" s="21"/>
      <c r="L87" s="20">
        <f>SUM(L76:L82)</f>
        <v>0</v>
      </c>
      <c r="N87" s="20">
        <f>SUM(N76:N86)</f>
        <v>0</v>
      </c>
      <c r="P87" s="20">
        <f>SUM(P76:P86)</f>
        <v>0</v>
      </c>
      <c r="R87" s="20">
        <f>SUM(R76:R85)</f>
        <v>69210000</v>
      </c>
    </row>
    <row r="88" spans="1:20" s="7" customFormat="1" ht="6" customHeight="1" x14ac:dyDescent="0.25"/>
    <row r="89" spans="1:20" s="7" customFormat="1" ht="20.149999999999999" customHeight="1" thickBot="1" x14ac:dyDescent="0.35">
      <c r="A89" s="11" t="s">
        <v>109</v>
      </c>
      <c r="B89" s="26"/>
      <c r="C89" s="26"/>
      <c r="J89" s="27">
        <f>J37+J73+J87</f>
        <v>0</v>
      </c>
      <c r="K89" s="21"/>
      <c r="L89" s="27">
        <f>L37+L73+L87</f>
        <v>0</v>
      </c>
      <c r="N89" s="27">
        <f>N37+N73+N87</f>
        <v>0</v>
      </c>
      <c r="P89" s="27">
        <f>P37+P73+P87</f>
        <v>0</v>
      </c>
      <c r="R89" s="27">
        <f>R37+R73+R87</f>
        <v>1042601290.5000001</v>
      </c>
      <c r="T89" s="7">
        <v>1260734147.05</v>
      </c>
    </row>
    <row r="90" spans="1:20" s="7" customFormat="1" ht="13" thickTop="1" x14ac:dyDescent="0.25">
      <c r="A90" s="29"/>
      <c r="B90" s="29"/>
      <c r="C90" s="29"/>
      <c r="D90" s="32"/>
      <c r="E90" s="29"/>
      <c r="F90" s="29"/>
      <c r="H90" s="33"/>
      <c r="I90" s="33"/>
      <c r="J90" s="33"/>
      <c r="K90" s="33"/>
      <c r="L90" s="33"/>
      <c r="M90" s="33"/>
      <c r="T90" s="7">
        <f>T89-R89</f>
        <v>218132856.54999983</v>
      </c>
    </row>
    <row r="91" spans="1:20" s="7" customFormat="1" ht="14.15" customHeight="1" x14ac:dyDescent="0.25">
      <c r="A91" s="29"/>
      <c r="B91" s="29"/>
      <c r="C91" s="29"/>
      <c r="D91" s="32"/>
      <c r="E91" s="29"/>
      <c r="F91" s="29"/>
      <c r="H91" s="33"/>
      <c r="I91" s="33"/>
      <c r="J91" s="33"/>
      <c r="K91" s="33"/>
      <c r="L91" s="33"/>
      <c r="M91" s="33"/>
    </row>
    <row r="92" spans="1:20" s="7" customFormat="1" ht="14.15" customHeight="1" x14ac:dyDescent="0.25">
      <c r="A92" s="29"/>
      <c r="B92" s="29"/>
      <c r="C92" s="29"/>
      <c r="D92" s="32"/>
      <c r="E92" s="29"/>
      <c r="F92" s="29"/>
      <c r="H92" s="33"/>
      <c r="I92" s="33"/>
      <c r="J92" s="33"/>
      <c r="K92" s="33"/>
      <c r="L92" s="33"/>
      <c r="M92" s="33"/>
    </row>
    <row r="93" spans="1:20" ht="14.15" customHeight="1" x14ac:dyDescent="0.25">
      <c r="A93" s="41"/>
      <c r="C93" s="192" t="s">
        <v>262</v>
      </c>
      <c r="D93" s="31"/>
      <c r="E93" s="30"/>
      <c r="G93" s="29"/>
      <c r="I93" s="29"/>
      <c r="M93" s="42"/>
      <c r="N93" s="276" t="s">
        <v>134</v>
      </c>
      <c r="O93" s="276"/>
      <c r="P93" s="276"/>
    </row>
    <row r="94" spans="1:20" ht="14.15" customHeight="1" x14ac:dyDescent="0.25">
      <c r="A94" s="41"/>
      <c r="C94" s="192"/>
      <c r="D94" s="31"/>
      <c r="E94" s="30"/>
      <c r="G94" s="29"/>
      <c r="I94" s="29"/>
      <c r="M94" s="42"/>
      <c r="N94" s="191"/>
      <c r="O94" s="191"/>
      <c r="P94" s="191"/>
    </row>
    <row r="95" spans="1:20" ht="14.15" customHeight="1" x14ac:dyDescent="0.25">
      <c r="A95" s="41"/>
      <c r="C95" s="263"/>
      <c r="D95" s="31"/>
      <c r="E95" s="30"/>
      <c r="G95" s="29"/>
      <c r="I95" s="29"/>
      <c r="M95" s="42"/>
      <c r="N95" s="262"/>
      <c r="O95" s="262"/>
      <c r="P95" s="262"/>
    </row>
    <row r="96" spans="1:20" ht="14.15" customHeight="1" x14ac:dyDescent="0.25">
      <c r="A96" s="45"/>
      <c r="C96" s="192"/>
      <c r="D96" s="31"/>
      <c r="E96" s="46"/>
      <c r="G96" s="29"/>
      <c r="I96" s="29"/>
      <c r="M96" s="192"/>
      <c r="N96" s="34"/>
      <c r="O96" s="34"/>
      <c r="P96" s="46"/>
    </row>
    <row r="97" spans="1:16" ht="14.15" customHeight="1" x14ac:dyDescent="0.25">
      <c r="A97" s="47"/>
      <c r="C97" s="29"/>
      <c r="D97" s="29"/>
      <c r="E97" s="48"/>
      <c r="G97" s="29"/>
      <c r="I97" s="29"/>
      <c r="M97" s="29"/>
      <c r="P97" s="48"/>
    </row>
    <row r="98" spans="1:16" ht="14.15" customHeight="1" x14ac:dyDescent="0.3">
      <c r="A98" s="49"/>
      <c r="C98" s="193" t="s">
        <v>274</v>
      </c>
      <c r="D98" s="50"/>
      <c r="E98" s="51"/>
      <c r="G98" s="29"/>
      <c r="I98" s="29"/>
      <c r="M98" s="52"/>
      <c r="N98" s="277" t="s">
        <v>136</v>
      </c>
      <c r="O98" s="277"/>
      <c r="P98" s="277"/>
    </row>
    <row r="99" spans="1:16" ht="14.15" customHeight="1" x14ac:dyDescent="0.25">
      <c r="A99" s="47"/>
      <c r="C99" s="192" t="s">
        <v>255</v>
      </c>
      <c r="D99" s="29"/>
      <c r="E99" s="30"/>
      <c r="G99" s="29"/>
      <c r="I99" s="29"/>
      <c r="M99" s="31"/>
      <c r="N99" s="278" t="s">
        <v>138</v>
      </c>
      <c r="O99" s="278"/>
      <c r="P99" s="278"/>
    </row>
  </sheetData>
  <customSheetViews>
    <customSheetView guid="{DE3A1FFE-44A0-41BD-98AB-2A2226968564}" scale="110" showPageBreaks="1" printArea="1" hiddenRows="1" view="pageBreakPreview">
      <pane xSplit="1" ySplit="14" topLeftCell="B39" activePane="bottomRight" state="frozen"/>
      <selection pane="bottomRight" activeCell="J73" sqref="J73:J81"/>
      <rowBreaks count="1" manualBreakCount="1">
        <brk id="71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scaleWithDoc="0" alignWithMargins="0">
        <oddHeader xml:space="preserve">&amp;L&amp;"Arial,Regular"&amp;9               LBP Form No. 2&amp;R&amp;"Arial,Bold"&amp;10Annex E                                                                                                                                                  &amp;"Arial,Regular"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69" activePane="bottomRight" state="frozen"/>
      <selection pane="bottomRight" activeCell="R67" sqref="R67"/>
      <rowBreaks count="1" manualBreakCount="1">
        <brk id="72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scaleWithDoc="0" alignWithMargins="0">
        <oddHeader xml:space="preserve">&amp;L&amp;"Arial,Regular"&amp;9               LBP Form No. 2&amp;R&amp;"Arial,Bold"&amp;10Annex E                                                                                                                                                  &amp;"Arial,Regular"                  </oddHeader>
        <oddFooter>&amp;C&amp;10Page &amp;P of &amp;N</oddFooter>
      </headerFooter>
    </customSheetView>
    <customSheetView guid="{1998FCB8-1FEB-4076-ACE6-A225EE4366B3}" scale="110" showPageBreaks="1" printArea="1" hiddenRows="1" view="pageBreakPreview">
      <pane xSplit="1" ySplit="14" topLeftCell="B39" activePane="bottomRight" state="frozen"/>
      <selection pane="bottomRight" activeCell="J73" sqref="J73:J81"/>
      <rowBreaks count="1" manualBreakCount="1">
        <brk id="71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scaleWithDoc="0" alignWithMargins="0">
        <oddHeader xml:space="preserve">&amp;L&amp;"Arial,Regular"&amp;9               LBP Form No. 2&amp;R&amp;"Arial,Bold"&amp;10Annex E                                                                                                                                                  &amp;"Arial,Regular"                  </oddHeader>
        <oddFooter>&amp;C&amp;10Page &amp;P of &amp;N</oddFooter>
      </headerFooter>
    </customSheetView>
  </customSheetViews>
  <mergeCells count="73">
    <mergeCell ref="E21:H21"/>
    <mergeCell ref="A3:S3"/>
    <mergeCell ref="A4:S4"/>
    <mergeCell ref="L11:P11"/>
    <mergeCell ref="P12:P14"/>
    <mergeCell ref="A13:C13"/>
    <mergeCell ref="E13:H13"/>
    <mergeCell ref="A15:C15"/>
    <mergeCell ref="E15:H15"/>
    <mergeCell ref="E18:H18"/>
    <mergeCell ref="E19:H19"/>
    <mergeCell ref="E20:H20"/>
    <mergeCell ref="E34:H34"/>
    <mergeCell ref="E22:H22"/>
    <mergeCell ref="E23:H23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4:H24"/>
    <mergeCell ref="E49:H49"/>
    <mergeCell ref="E35:H35"/>
    <mergeCell ref="E36:H36"/>
    <mergeCell ref="E40:H40"/>
    <mergeCell ref="E41:H41"/>
    <mergeCell ref="E42:H42"/>
    <mergeCell ref="E43:H43"/>
    <mergeCell ref="E44:H44"/>
    <mergeCell ref="E45:H45"/>
    <mergeCell ref="E46:H46"/>
    <mergeCell ref="E47:H47"/>
    <mergeCell ref="E48:H48"/>
    <mergeCell ref="E62:H62"/>
    <mergeCell ref="E50:H50"/>
    <mergeCell ref="E51:H51"/>
    <mergeCell ref="E52:H52"/>
    <mergeCell ref="E53:H53"/>
    <mergeCell ref="E54:H54"/>
    <mergeCell ref="E55:H55"/>
    <mergeCell ref="E56:H56"/>
    <mergeCell ref="E58:H58"/>
    <mergeCell ref="E59:H59"/>
    <mergeCell ref="E60:H60"/>
    <mergeCell ref="E61:H61"/>
    <mergeCell ref="E57:H57"/>
    <mergeCell ref="A73:C73"/>
    <mergeCell ref="E76:H76"/>
    <mergeCell ref="E63:H63"/>
    <mergeCell ref="E64:H64"/>
    <mergeCell ref="E65:H65"/>
    <mergeCell ref="E66:H66"/>
    <mergeCell ref="E67:H67"/>
    <mergeCell ref="E68:H68"/>
    <mergeCell ref="E82:H82"/>
    <mergeCell ref="E69:H69"/>
    <mergeCell ref="E70:H70"/>
    <mergeCell ref="E71:H71"/>
    <mergeCell ref="E72:H72"/>
    <mergeCell ref="E77:H77"/>
    <mergeCell ref="E78:H78"/>
    <mergeCell ref="E79:H79"/>
    <mergeCell ref="E80:H80"/>
    <mergeCell ref="E81:H81"/>
    <mergeCell ref="E83:H83"/>
    <mergeCell ref="E84:H84"/>
    <mergeCell ref="N93:P93"/>
    <mergeCell ref="N98:P98"/>
    <mergeCell ref="N99:P99"/>
  </mergeCells>
  <printOptions horizontalCentered="1"/>
  <pageMargins left="0.75" right="0.5" top="0.75" bottom="0.75" header="0.75" footer="0.5"/>
  <pageSetup paperSize="5" scale="90" orientation="landscape" horizontalDpi="4294967293" verticalDpi="300" r:id="rId4"/>
  <headerFooter scaleWithDoc="0" alignWithMargins="0">
    <oddHeader xml:space="preserve">&amp;R&amp;"Arial,Bold"&amp;10                                                                                                                                       &amp;"Arial,Regular"                  </oddHeader>
    <oddFooter>&amp;C&amp;"Arial Narrow,Regular"&amp;9Page &amp;P of &amp;N</oddFooter>
  </headerFooter>
  <rowBreaks count="2" manualBreakCount="2">
    <brk id="47" max="18" man="1"/>
    <brk id="74" max="1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59"/>
  <sheetViews>
    <sheetView view="pageBreakPreview" zoomScaleNormal="85" zoomScaleSheetLayoutView="100" workbookViewId="0">
      <pane xSplit="1" ySplit="16" topLeftCell="B69" activePane="bottomRight" state="frozen"/>
      <selection pane="topRight" activeCell="B1" sqref="B1"/>
      <selection pane="bottomLeft" activeCell="A15" sqref="A15"/>
      <selection pane="bottomRight" activeCell="J58" sqref="J58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9" width="8.84375" style="1"/>
    <col min="20" max="20" width="13" style="1" customWidth="1"/>
    <col min="21" max="21" width="13.4609375" style="1" customWidth="1"/>
    <col min="22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210</v>
      </c>
      <c r="H6" s="3"/>
      <c r="I6" s="3"/>
      <c r="R6" s="70">
        <v>7611</v>
      </c>
    </row>
    <row r="7" spans="1:19" ht="15" customHeight="1" x14ac:dyDescent="0.3">
      <c r="A7" s="5" t="s">
        <v>118</v>
      </c>
      <c r="B7" s="2" t="s">
        <v>112</v>
      </c>
      <c r="C7" s="5" t="s">
        <v>211</v>
      </c>
    </row>
    <row r="8" spans="1:19" ht="15" customHeight="1" x14ac:dyDescent="0.3">
      <c r="A8" s="5" t="s">
        <v>119</v>
      </c>
      <c r="B8" s="2" t="s">
        <v>112</v>
      </c>
      <c r="C8" s="5" t="s">
        <v>304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86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7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39"/>
      <c r="L13" s="39" t="s">
        <v>319</v>
      </c>
      <c r="M13" s="39"/>
      <c r="N13" s="39" t="s">
        <v>319</v>
      </c>
      <c r="O13" s="39"/>
      <c r="P13" s="287"/>
      <c r="Q13" s="40"/>
      <c r="R13" s="39">
        <v>2022</v>
      </c>
    </row>
    <row r="14" spans="1:19" ht="15" customHeight="1" x14ac:dyDescent="0.25">
      <c r="A14" s="85"/>
      <c r="B14" s="85"/>
      <c r="C14" s="85"/>
      <c r="D14" s="9"/>
      <c r="E14" s="85"/>
      <c r="F14" s="85"/>
      <c r="G14" s="85"/>
      <c r="H14" s="85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87"/>
      <c r="Q14" s="40"/>
      <c r="R14" s="181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18" s="7" customFormat="1" ht="18" customHeight="1" x14ac:dyDescent="0.3">
      <c r="A17" s="62" t="s">
        <v>186</v>
      </c>
      <c r="B17" s="12"/>
      <c r="C17" s="12"/>
      <c r="J17" s="13"/>
      <c r="K17" s="13"/>
    </row>
    <row r="18" spans="1:18" s="7" customFormat="1" ht="15" customHeight="1" x14ac:dyDescent="0.25">
      <c r="A18" s="31" t="s">
        <v>6</v>
      </c>
      <c r="B18" s="99"/>
      <c r="C18" s="99"/>
      <c r="D18" s="100"/>
      <c r="E18" s="289" t="s">
        <v>324</v>
      </c>
      <c r="F18" s="289"/>
      <c r="G18" s="289"/>
      <c r="H18" s="289"/>
      <c r="I18" s="100"/>
      <c r="J18" s="13">
        <v>7316551.8700000001</v>
      </c>
      <c r="K18" s="13"/>
      <c r="L18" s="34">
        <v>3542960.52</v>
      </c>
      <c r="M18" s="34"/>
      <c r="N18" s="34">
        <f>P18-L18</f>
        <v>6256801.8800000008</v>
      </c>
      <c r="O18" s="34"/>
      <c r="P18" s="34">
        <v>9799762.4000000004</v>
      </c>
      <c r="Q18" s="34"/>
      <c r="R18" s="34">
        <v>10855572.15</v>
      </c>
    </row>
    <row r="19" spans="1:18" s="7" customFormat="1" ht="15" hidden="1" customHeight="1" x14ac:dyDescent="0.25">
      <c r="A19" s="31" t="s">
        <v>9</v>
      </c>
      <c r="B19" s="118"/>
      <c r="C19" s="118"/>
      <c r="E19" s="289" t="s">
        <v>501</v>
      </c>
      <c r="F19" s="289"/>
      <c r="G19" s="289"/>
      <c r="H19" s="289"/>
      <c r="J19" s="35"/>
      <c r="K19" s="35"/>
      <c r="L19" s="34"/>
      <c r="M19" s="34"/>
      <c r="N19" s="34"/>
      <c r="O19" s="34"/>
      <c r="P19" s="34"/>
      <c r="Q19" s="34"/>
      <c r="R19" s="34"/>
    </row>
    <row r="20" spans="1:18" s="7" customFormat="1" ht="15" customHeight="1" x14ac:dyDescent="0.25">
      <c r="A20" s="31" t="s">
        <v>11</v>
      </c>
      <c r="B20" s="99"/>
      <c r="C20" s="99"/>
      <c r="D20" s="100"/>
      <c r="E20" s="289" t="s">
        <v>325</v>
      </c>
      <c r="F20" s="289"/>
      <c r="G20" s="289"/>
      <c r="H20" s="289"/>
      <c r="J20" s="13">
        <v>617844.23</v>
      </c>
      <c r="K20" s="13"/>
      <c r="L20" s="34">
        <v>284000</v>
      </c>
      <c r="M20" s="34"/>
      <c r="N20" s="34">
        <f t="shared" ref="N20:N23" si="0">P20-L20</f>
        <v>524000</v>
      </c>
      <c r="O20" s="34"/>
      <c r="P20" s="34">
        <v>808000</v>
      </c>
      <c r="Q20" s="34"/>
      <c r="R20" s="34">
        <v>864000</v>
      </c>
    </row>
    <row r="21" spans="1:18" s="7" customFormat="1" ht="15" customHeight="1" x14ac:dyDescent="0.25">
      <c r="A21" s="31" t="s">
        <v>13</v>
      </c>
      <c r="B21" s="99"/>
      <c r="C21" s="99"/>
      <c r="D21" s="100"/>
      <c r="E21" s="289" t="s">
        <v>326</v>
      </c>
      <c r="F21" s="289"/>
      <c r="G21" s="289"/>
      <c r="H21" s="289"/>
      <c r="J21" s="13">
        <v>102000</v>
      </c>
      <c r="K21" s="13"/>
      <c r="L21" s="34">
        <v>51000</v>
      </c>
      <c r="M21" s="34"/>
      <c r="N21" s="34">
        <f t="shared" si="0"/>
        <v>51000</v>
      </c>
      <c r="O21" s="34"/>
      <c r="P21" s="34">
        <v>102000</v>
      </c>
      <c r="Q21" s="34"/>
      <c r="R21" s="34">
        <v>102000</v>
      </c>
    </row>
    <row r="22" spans="1:18" s="7" customFormat="1" ht="15" customHeight="1" x14ac:dyDescent="0.25">
      <c r="A22" s="31" t="s">
        <v>14</v>
      </c>
      <c r="B22" s="99"/>
      <c r="C22" s="99"/>
      <c r="D22" s="100"/>
      <c r="E22" s="289" t="s">
        <v>327</v>
      </c>
      <c r="F22" s="289"/>
      <c r="G22" s="289"/>
      <c r="H22" s="289"/>
      <c r="J22" s="13">
        <v>42500</v>
      </c>
      <c r="K22" s="13"/>
      <c r="L22" s="34">
        <v>8500</v>
      </c>
      <c r="M22" s="34"/>
      <c r="N22" s="34">
        <f t="shared" si="0"/>
        <v>93500</v>
      </c>
      <c r="O22" s="34"/>
      <c r="P22" s="34">
        <v>102000</v>
      </c>
      <c r="Q22" s="34"/>
      <c r="R22" s="34">
        <v>102000</v>
      </c>
    </row>
    <row r="23" spans="1:18" s="7" customFormat="1" ht="15" customHeight="1" x14ac:dyDescent="0.25">
      <c r="A23" s="31" t="s">
        <v>16</v>
      </c>
      <c r="B23" s="99"/>
      <c r="C23" s="99"/>
      <c r="D23" s="100"/>
      <c r="E23" s="289" t="s">
        <v>328</v>
      </c>
      <c r="F23" s="289"/>
      <c r="G23" s="289"/>
      <c r="H23" s="289"/>
      <c r="J23" s="13">
        <v>156000</v>
      </c>
      <c r="K23" s="13"/>
      <c r="L23" s="34">
        <v>144000</v>
      </c>
      <c r="M23" s="34"/>
      <c r="N23" s="34">
        <f t="shared" si="0"/>
        <v>72000</v>
      </c>
      <c r="O23" s="34"/>
      <c r="P23" s="34">
        <v>216000</v>
      </c>
      <c r="Q23" s="34"/>
      <c r="R23" s="34">
        <v>216000</v>
      </c>
    </row>
    <row r="24" spans="1:18" s="7" customFormat="1" ht="15" hidden="1" customHeight="1" x14ac:dyDescent="0.25">
      <c r="A24" s="31" t="s">
        <v>140</v>
      </c>
      <c r="B24" s="99"/>
      <c r="C24" s="99"/>
      <c r="D24" s="100"/>
      <c r="E24" s="289" t="s">
        <v>502</v>
      </c>
      <c r="F24" s="289"/>
      <c r="G24" s="289"/>
      <c r="H24" s="289"/>
      <c r="J24" s="13"/>
      <c r="K24" s="13"/>
      <c r="L24" s="34"/>
      <c r="M24" s="34"/>
      <c r="N24" s="34"/>
      <c r="O24" s="34"/>
      <c r="P24" s="34"/>
      <c r="Q24" s="34"/>
      <c r="R24" s="34"/>
    </row>
    <row r="25" spans="1:18" s="7" customFormat="1" ht="15" hidden="1" customHeight="1" x14ac:dyDescent="0.25">
      <c r="A25" s="31" t="s">
        <v>142</v>
      </c>
      <c r="B25" s="99"/>
      <c r="C25" s="99"/>
      <c r="E25" s="289" t="s">
        <v>503</v>
      </c>
      <c r="F25" s="289"/>
      <c r="G25" s="289"/>
      <c r="H25" s="289"/>
      <c r="J25" s="13"/>
      <c r="K25" s="13"/>
      <c r="L25" s="34"/>
      <c r="M25" s="34"/>
      <c r="N25" s="34"/>
      <c r="O25" s="34"/>
      <c r="P25" s="34"/>
      <c r="Q25" s="34"/>
      <c r="R25" s="34"/>
    </row>
    <row r="26" spans="1:18" s="7" customFormat="1" ht="15" hidden="1" customHeight="1" x14ac:dyDescent="0.25">
      <c r="A26" s="31" t="s">
        <v>143</v>
      </c>
      <c r="B26" s="99"/>
      <c r="C26" s="99"/>
      <c r="D26" s="100"/>
      <c r="E26" s="289" t="s">
        <v>504</v>
      </c>
      <c r="F26" s="289"/>
      <c r="G26" s="289"/>
      <c r="H26" s="289"/>
      <c r="J26" s="13"/>
      <c r="K26" s="13"/>
      <c r="L26" s="34"/>
      <c r="M26" s="34"/>
      <c r="N26" s="34">
        <f t="shared" ref="N26:N41" si="1">P26-L26</f>
        <v>0</v>
      </c>
      <c r="O26" s="34"/>
      <c r="P26" s="34"/>
      <c r="Q26" s="34"/>
      <c r="R26" s="34"/>
    </row>
    <row r="27" spans="1:18" s="7" customFormat="1" ht="15" hidden="1" customHeight="1" x14ac:dyDescent="0.25">
      <c r="A27" s="31" t="s">
        <v>18</v>
      </c>
      <c r="B27" s="99"/>
      <c r="C27" s="99"/>
      <c r="D27" s="100"/>
      <c r="E27" s="289" t="s">
        <v>505</v>
      </c>
      <c r="F27" s="289"/>
      <c r="G27" s="289"/>
      <c r="H27" s="289"/>
      <c r="J27" s="13"/>
      <c r="K27" s="13"/>
      <c r="L27" s="34"/>
      <c r="M27" s="34"/>
      <c r="N27" s="34">
        <f t="shared" si="1"/>
        <v>0</v>
      </c>
      <c r="O27" s="34"/>
      <c r="P27" s="34"/>
      <c r="Q27" s="34"/>
      <c r="R27" s="34"/>
    </row>
    <row r="28" spans="1:18" s="7" customFormat="1" ht="15" hidden="1" customHeight="1" x14ac:dyDescent="0.25">
      <c r="A28" s="31" t="s">
        <v>21</v>
      </c>
      <c r="B28" s="99"/>
      <c r="C28" s="99"/>
      <c r="D28" s="100"/>
      <c r="E28" s="289" t="s">
        <v>506</v>
      </c>
      <c r="F28" s="289"/>
      <c r="G28" s="289"/>
      <c r="H28" s="289"/>
      <c r="J28" s="13"/>
      <c r="K28" s="13"/>
      <c r="L28" s="34"/>
      <c r="M28" s="34"/>
      <c r="N28" s="34">
        <f t="shared" si="1"/>
        <v>0</v>
      </c>
      <c r="O28" s="34"/>
      <c r="P28" s="34"/>
      <c r="Q28" s="34"/>
      <c r="R28" s="34"/>
    </row>
    <row r="29" spans="1:18" s="7" customFormat="1" ht="15" customHeight="1" x14ac:dyDescent="0.25">
      <c r="A29" s="31" t="s">
        <v>22</v>
      </c>
      <c r="B29" s="99"/>
      <c r="C29" s="99"/>
      <c r="D29" s="100"/>
      <c r="E29" s="289" t="s">
        <v>330</v>
      </c>
      <c r="F29" s="289"/>
      <c r="G29" s="289"/>
      <c r="H29" s="289"/>
      <c r="J29" s="13">
        <v>418500</v>
      </c>
      <c r="K29" s="13"/>
      <c r="L29" s="34"/>
      <c r="M29" s="34"/>
      <c r="N29" s="34">
        <f t="shared" si="1"/>
        <v>60000</v>
      </c>
      <c r="O29" s="34"/>
      <c r="P29" s="34">
        <v>60000</v>
      </c>
      <c r="Q29" s="34"/>
      <c r="R29" s="34">
        <v>60000</v>
      </c>
    </row>
    <row r="30" spans="1:18" s="7" customFormat="1" ht="15" hidden="1" customHeight="1" x14ac:dyDescent="0.25">
      <c r="A30" s="31" t="s">
        <v>144</v>
      </c>
      <c r="B30" s="99"/>
      <c r="C30" s="99"/>
      <c r="D30" s="100"/>
      <c r="E30" s="289" t="s">
        <v>651</v>
      </c>
      <c r="F30" s="289"/>
      <c r="G30" s="289"/>
      <c r="H30" s="289"/>
      <c r="J30" s="34"/>
      <c r="K30" s="34"/>
      <c r="L30" s="34"/>
      <c r="M30" s="34"/>
      <c r="N30" s="34">
        <f t="shared" si="1"/>
        <v>0</v>
      </c>
      <c r="O30" s="34"/>
      <c r="P30" s="34"/>
      <c r="Q30" s="34"/>
      <c r="R30" s="34"/>
    </row>
    <row r="31" spans="1:18" s="7" customFormat="1" ht="15" hidden="1" customHeight="1" x14ac:dyDescent="0.25">
      <c r="A31" s="31" t="s">
        <v>23</v>
      </c>
      <c r="B31" s="99"/>
      <c r="C31" s="99"/>
      <c r="D31" s="100"/>
      <c r="E31" s="289" t="s">
        <v>652</v>
      </c>
      <c r="F31" s="289"/>
      <c r="G31" s="289"/>
      <c r="H31" s="289"/>
      <c r="J31" s="34"/>
      <c r="K31" s="34"/>
      <c r="L31" s="34"/>
      <c r="M31" s="34"/>
      <c r="N31" s="34">
        <f t="shared" si="1"/>
        <v>0</v>
      </c>
      <c r="O31" s="34"/>
      <c r="P31" s="34"/>
      <c r="Q31" s="34"/>
      <c r="R31" s="34"/>
    </row>
    <row r="32" spans="1:18" s="7" customFormat="1" ht="15" customHeight="1" x14ac:dyDescent="0.25">
      <c r="A32" s="31" t="s">
        <v>26</v>
      </c>
      <c r="B32" s="99"/>
      <c r="C32" s="99"/>
      <c r="D32" s="100"/>
      <c r="E32" s="289" t="s">
        <v>332</v>
      </c>
      <c r="F32" s="289"/>
      <c r="G32" s="289"/>
      <c r="H32" s="289"/>
      <c r="J32" s="34">
        <v>622795</v>
      </c>
      <c r="K32" s="34"/>
      <c r="L32" s="34"/>
      <c r="M32" s="34"/>
      <c r="N32" s="34">
        <f>P32-L32</f>
        <v>867673</v>
      </c>
      <c r="O32" s="34"/>
      <c r="P32" s="34">
        <v>867673</v>
      </c>
      <c r="Q32" s="34"/>
      <c r="R32" s="34">
        <v>905354</v>
      </c>
    </row>
    <row r="33" spans="1:18" s="7" customFormat="1" ht="15" customHeight="1" x14ac:dyDescent="0.25">
      <c r="A33" s="31" t="s">
        <v>25</v>
      </c>
      <c r="B33" s="99"/>
      <c r="C33" s="99"/>
      <c r="D33" s="100"/>
      <c r="E33" s="289" t="s">
        <v>333</v>
      </c>
      <c r="F33" s="289"/>
      <c r="G33" s="289"/>
      <c r="H33" s="289"/>
      <c r="J33" s="34">
        <v>130000</v>
      </c>
      <c r="K33" s="34"/>
      <c r="L33" s="34"/>
      <c r="M33" s="34"/>
      <c r="N33" s="34">
        <f t="shared" si="1"/>
        <v>180000</v>
      </c>
      <c r="O33" s="34"/>
      <c r="P33" s="34">
        <v>180000</v>
      </c>
      <c r="Q33" s="34"/>
      <c r="R33" s="34">
        <v>180000</v>
      </c>
    </row>
    <row r="34" spans="1:18" s="7" customFormat="1" ht="15" customHeight="1" x14ac:dyDescent="0.25">
      <c r="A34" s="31" t="s">
        <v>139</v>
      </c>
      <c r="B34" s="99"/>
      <c r="C34" s="99"/>
      <c r="D34" s="100"/>
      <c r="E34" s="289" t="s">
        <v>334</v>
      </c>
      <c r="F34" s="289"/>
      <c r="G34" s="289"/>
      <c r="H34" s="289"/>
      <c r="J34" s="13">
        <v>612998</v>
      </c>
      <c r="K34" s="13"/>
      <c r="L34" s="34">
        <v>597094</v>
      </c>
      <c r="M34" s="34"/>
      <c r="N34" s="34">
        <f>P34-L34</f>
        <v>270579</v>
      </c>
      <c r="O34" s="34"/>
      <c r="P34" s="34">
        <v>867673</v>
      </c>
      <c r="Q34" s="34"/>
      <c r="R34" s="34">
        <v>905354</v>
      </c>
    </row>
    <row r="35" spans="1:18" s="7" customFormat="1" ht="15" customHeight="1" x14ac:dyDescent="0.25">
      <c r="A35" s="31" t="s">
        <v>249</v>
      </c>
      <c r="B35" s="99"/>
      <c r="C35" s="99"/>
      <c r="D35" s="100"/>
      <c r="E35" s="289" t="s">
        <v>335</v>
      </c>
      <c r="F35" s="289"/>
      <c r="G35" s="289"/>
      <c r="H35" s="289"/>
      <c r="J35" s="34">
        <v>878008.8</v>
      </c>
      <c r="K35" s="34"/>
      <c r="L35" s="34">
        <v>422725.02</v>
      </c>
      <c r="M35" s="34"/>
      <c r="N35" s="34">
        <f t="shared" si="1"/>
        <v>755237.22</v>
      </c>
      <c r="O35" s="34"/>
      <c r="P35" s="34">
        <v>1177962.24</v>
      </c>
      <c r="Q35" s="34"/>
      <c r="R35" s="34">
        <v>1303709.76</v>
      </c>
    </row>
    <row r="36" spans="1:18" s="7" customFormat="1" ht="15" customHeight="1" x14ac:dyDescent="0.25">
      <c r="A36" s="31" t="s">
        <v>29</v>
      </c>
      <c r="B36" s="99"/>
      <c r="C36" s="99"/>
      <c r="D36" s="100"/>
      <c r="E36" s="289" t="s">
        <v>336</v>
      </c>
      <c r="F36" s="289"/>
      <c r="G36" s="289"/>
      <c r="H36" s="289"/>
      <c r="J36" s="34">
        <v>31000</v>
      </c>
      <c r="K36" s="34"/>
      <c r="L36" s="34">
        <v>14100</v>
      </c>
      <c r="M36" s="34"/>
      <c r="N36" s="34">
        <f t="shared" si="1"/>
        <v>26300</v>
      </c>
      <c r="O36" s="34"/>
      <c r="P36" s="34">
        <v>40400</v>
      </c>
      <c r="Q36" s="34"/>
      <c r="R36" s="34">
        <v>43200</v>
      </c>
    </row>
    <row r="37" spans="1:18" s="7" customFormat="1" ht="15" customHeight="1" x14ac:dyDescent="0.25">
      <c r="A37" s="31" t="s">
        <v>30</v>
      </c>
      <c r="B37" s="99"/>
      <c r="C37" s="99"/>
      <c r="D37" s="100"/>
      <c r="E37" s="289" t="s">
        <v>337</v>
      </c>
      <c r="F37" s="289"/>
      <c r="G37" s="289"/>
      <c r="H37" s="289"/>
      <c r="J37" s="34">
        <v>100014.44</v>
      </c>
      <c r="K37" s="34"/>
      <c r="L37" s="34">
        <v>47906.55</v>
      </c>
      <c r="M37" s="34"/>
      <c r="N37" s="34">
        <f t="shared" si="1"/>
        <v>116505.46</v>
      </c>
      <c r="O37" s="34"/>
      <c r="P37" s="34">
        <v>164412.01</v>
      </c>
      <c r="Q37" s="34"/>
      <c r="R37" s="34">
        <v>212009.76</v>
      </c>
    </row>
    <row r="38" spans="1:18" s="7" customFormat="1" ht="15" customHeight="1" x14ac:dyDescent="0.25">
      <c r="A38" s="31" t="s">
        <v>31</v>
      </c>
      <c r="B38" s="99"/>
      <c r="C38" s="99"/>
      <c r="D38" s="100"/>
      <c r="E38" s="289" t="s">
        <v>338</v>
      </c>
      <c r="F38" s="289"/>
      <c r="G38" s="289"/>
      <c r="H38" s="289"/>
      <c r="J38" s="34">
        <v>31000</v>
      </c>
      <c r="K38" s="34"/>
      <c r="L38" s="34">
        <v>14100</v>
      </c>
      <c r="M38" s="34"/>
      <c r="N38" s="34">
        <f t="shared" si="1"/>
        <v>26300</v>
      </c>
      <c r="O38" s="34"/>
      <c r="P38" s="34">
        <v>40400</v>
      </c>
      <c r="Q38" s="34"/>
      <c r="R38" s="34">
        <v>43200</v>
      </c>
    </row>
    <row r="39" spans="1:18" s="7" customFormat="1" ht="15" hidden="1" customHeight="1" x14ac:dyDescent="0.25">
      <c r="A39" s="31" t="s">
        <v>146</v>
      </c>
      <c r="B39" s="99"/>
      <c r="C39" s="99"/>
      <c r="D39" s="100"/>
      <c r="E39" s="289" t="s">
        <v>653</v>
      </c>
      <c r="F39" s="289"/>
      <c r="G39" s="289"/>
      <c r="H39" s="289"/>
      <c r="J39" s="34"/>
      <c r="K39" s="34"/>
      <c r="L39" s="34">
        <v>0</v>
      </c>
      <c r="M39" s="34"/>
      <c r="N39" s="34">
        <f t="shared" si="1"/>
        <v>0</v>
      </c>
      <c r="O39" s="34"/>
      <c r="P39" s="34">
        <v>0</v>
      </c>
      <c r="Q39" s="34"/>
      <c r="R39" s="34"/>
    </row>
    <row r="40" spans="1:18" s="7" customFormat="1" ht="15" hidden="1" customHeight="1" x14ac:dyDescent="0.25">
      <c r="A40" s="31" t="s">
        <v>147</v>
      </c>
      <c r="B40" s="99"/>
      <c r="C40" s="99"/>
      <c r="D40" s="100"/>
      <c r="E40" s="289" t="s">
        <v>654</v>
      </c>
      <c r="F40" s="289"/>
      <c r="G40" s="289"/>
      <c r="H40" s="289"/>
      <c r="J40" s="34"/>
      <c r="K40" s="34"/>
      <c r="L40" s="34">
        <v>0</v>
      </c>
      <c r="M40" s="34"/>
      <c r="N40" s="34">
        <f t="shared" si="1"/>
        <v>0</v>
      </c>
      <c r="O40" s="34"/>
      <c r="P40" s="34">
        <v>0</v>
      </c>
      <c r="Q40" s="34"/>
      <c r="R40" s="34"/>
    </row>
    <row r="41" spans="1:18" s="7" customFormat="1" ht="15" customHeight="1" x14ac:dyDescent="0.25">
      <c r="A41" s="31" t="s">
        <v>32</v>
      </c>
      <c r="B41" s="99"/>
      <c r="C41" s="99"/>
      <c r="D41" s="100"/>
      <c r="E41" s="289" t="s">
        <v>339</v>
      </c>
      <c r="F41" s="289"/>
      <c r="G41" s="289"/>
      <c r="H41" s="289"/>
      <c r="J41" s="34"/>
      <c r="K41" s="34"/>
      <c r="L41" s="34"/>
      <c r="M41" s="34"/>
      <c r="N41" s="34">
        <f t="shared" si="1"/>
        <v>232863.15</v>
      </c>
      <c r="O41" s="34"/>
      <c r="P41" s="34">
        <v>232863.15</v>
      </c>
      <c r="Q41" s="34"/>
      <c r="R41" s="34"/>
    </row>
    <row r="42" spans="1:18" s="7" customFormat="1" ht="15" customHeight="1" x14ac:dyDescent="0.25">
      <c r="A42" s="31" t="s">
        <v>34</v>
      </c>
      <c r="B42" s="99"/>
      <c r="C42" s="99"/>
      <c r="D42" s="100"/>
      <c r="E42" s="289" t="s">
        <v>340</v>
      </c>
      <c r="F42" s="289"/>
      <c r="G42" s="289"/>
      <c r="H42" s="289"/>
      <c r="J42" s="34">
        <v>130000</v>
      </c>
      <c r="K42" s="34"/>
      <c r="L42" s="34"/>
      <c r="M42" s="34"/>
      <c r="N42" s="34">
        <f>P42-L42</f>
        <v>185000</v>
      </c>
      <c r="O42" s="34"/>
      <c r="P42" s="34">
        <v>185000</v>
      </c>
      <c r="Q42" s="34"/>
      <c r="R42" s="34">
        <v>180000</v>
      </c>
    </row>
    <row r="43" spans="1:18" s="7" customFormat="1" ht="15" hidden="1" customHeight="1" x14ac:dyDescent="0.25">
      <c r="A43" s="75" t="s">
        <v>148</v>
      </c>
      <c r="B43" s="99"/>
      <c r="C43" s="99"/>
      <c r="D43" s="100"/>
      <c r="E43" s="100">
        <v>5</v>
      </c>
      <c r="F43" s="101" t="s">
        <v>7</v>
      </c>
      <c r="G43" s="100" t="s">
        <v>28</v>
      </c>
      <c r="H43" s="100" t="s">
        <v>63</v>
      </c>
      <c r="J43" s="34"/>
      <c r="K43" s="34"/>
      <c r="L43" s="34"/>
      <c r="M43" s="34"/>
      <c r="N43" s="34"/>
      <c r="O43" s="34"/>
      <c r="P43" s="34"/>
      <c r="Q43" s="34"/>
      <c r="R43" s="34"/>
    </row>
    <row r="44" spans="1:18" s="7" customFormat="1" ht="18" customHeight="1" x14ac:dyDescent="0.3">
      <c r="A44" s="58" t="s">
        <v>35</v>
      </c>
      <c r="B44" s="24"/>
      <c r="C44" s="24"/>
      <c r="J44" s="138">
        <f>SUM(J18:J43)</f>
        <v>11189212.34</v>
      </c>
      <c r="K44" s="139"/>
      <c r="L44" s="138">
        <f>SUM(L18:L43)</f>
        <v>5126386.0899999989</v>
      </c>
      <c r="M44" s="34"/>
      <c r="N44" s="138">
        <f>SUM(N18:N43)</f>
        <v>9717759.7100000028</v>
      </c>
      <c r="O44" s="34"/>
      <c r="P44" s="138">
        <f>SUM(P18:P43)</f>
        <v>14844145.800000001</v>
      </c>
      <c r="Q44" s="34"/>
      <c r="R44" s="138">
        <f>SUM(R18:R42)</f>
        <v>15972399.67</v>
      </c>
    </row>
    <row r="45" spans="1:18" s="7" customFormat="1" ht="6" customHeight="1" x14ac:dyDescent="0.25">
      <c r="A45" s="17"/>
      <c r="B45" s="17"/>
      <c r="C45" s="17"/>
      <c r="J45" s="139"/>
      <c r="K45" s="139"/>
      <c r="L45" s="34"/>
      <c r="M45" s="34"/>
      <c r="N45" s="34"/>
      <c r="O45" s="34"/>
      <c r="P45" s="34"/>
      <c r="Q45" s="34"/>
      <c r="R45" s="34"/>
    </row>
    <row r="46" spans="1:18" s="7" customFormat="1" ht="18" customHeight="1" x14ac:dyDescent="0.3">
      <c r="A46" s="62" t="s">
        <v>187</v>
      </c>
      <c r="B46" s="12"/>
      <c r="C46" s="12"/>
      <c r="J46" s="34"/>
      <c r="K46" s="34"/>
      <c r="L46" s="34"/>
      <c r="M46" s="34"/>
      <c r="N46" s="34"/>
      <c r="O46" s="34"/>
      <c r="P46" s="34"/>
      <c r="Q46" s="34"/>
      <c r="R46" s="34"/>
    </row>
    <row r="47" spans="1:18" s="7" customFormat="1" ht="15" customHeight="1" x14ac:dyDescent="0.25">
      <c r="A47" s="31" t="s">
        <v>36</v>
      </c>
      <c r="B47" s="99"/>
      <c r="C47" s="99"/>
      <c r="D47" s="100"/>
      <c r="E47" s="289" t="s">
        <v>341</v>
      </c>
      <c r="F47" s="289"/>
      <c r="G47" s="289"/>
      <c r="H47" s="289"/>
      <c r="J47" s="34">
        <v>2300</v>
      </c>
      <c r="K47" s="34"/>
      <c r="L47" s="34"/>
      <c r="M47" s="34"/>
      <c r="N47" s="34">
        <f t="shared" ref="N47:N54" si="2">P47-L47</f>
        <v>412200</v>
      </c>
      <c r="O47" s="34"/>
      <c r="P47" s="34">
        <v>412200</v>
      </c>
      <c r="Q47" s="34"/>
      <c r="R47" s="34">
        <v>136800</v>
      </c>
    </row>
    <row r="48" spans="1:18" s="7" customFormat="1" ht="15" hidden="1" customHeight="1" x14ac:dyDescent="0.25">
      <c r="A48" s="31" t="s">
        <v>37</v>
      </c>
      <c r="B48" s="99"/>
      <c r="C48" s="99"/>
      <c r="E48" s="289" t="s">
        <v>489</v>
      </c>
      <c r="F48" s="289"/>
      <c r="G48" s="289"/>
      <c r="H48" s="289"/>
      <c r="J48" s="34"/>
      <c r="K48" s="34"/>
      <c r="L48" s="34"/>
      <c r="M48" s="34"/>
      <c r="N48" s="34">
        <f t="shared" si="2"/>
        <v>0</v>
      </c>
      <c r="O48" s="34"/>
      <c r="P48" s="34"/>
      <c r="Q48" s="34"/>
      <c r="R48" s="34"/>
    </row>
    <row r="49" spans="1:18" s="7" customFormat="1" ht="15" customHeight="1" x14ac:dyDescent="0.25">
      <c r="A49" s="31" t="s">
        <v>38</v>
      </c>
      <c r="B49" s="99"/>
      <c r="C49" s="99"/>
      <c r="E49" s="289" t="s">
        <v>343</v>
      </c>
      <c r="F49" s="289"/>
      <c r="G49" s="289"/>
      <c r="H49" s="289"/>
      <c r="J49" s="34"/>
      <c r="K49" s="34"/>
      <c r="L49" s="34">
        <v>6000</v>
      </c>
      <c r="M49" s="34"/>
      <c r="N49" s="34">
        <f t="shared" si="2"/>
        <v>1044000</v>
      </c>
      <c r="O49" s="34"/>
      <c r="P49" s="34">
        <v>1050000</v>
      </c>
      <c r="Q49" s="34"/>
      <c r="R49" s="34">
        <v>1317000</v>
      </c>
    </row>
    <row r="50" spans="1:18" s="7" customFormat="1" ht="15" hidden="1" customHeight="1" x14ac:dyDescent="0.25">
      <c r="A50" s="31" t="s">
        <v>141</v>
      </c>
      <c r="B50" s="99"/>
      <c r="C50" s="99"/>
      <c r="D50" s="100"/>
      <c r="E50" s="289" t="s">
        <v>385</v>
      </c>
      <c r="F50" s="289"/>
      <c r="G50" s="289"/>
      <c r="H50" s="289"/>
      <c r="J50" s="34"/>
      <c r="K50" s="34"/>
      <c r="L50" s="34"/>
      <c r="M50" s="34"/>
      <c r="N50" s="34">
        <f t="shared" si="2"/>
        <v>0</v>
      </c>
      <c r="O50" s="34"/>
      <c r="P50" s="34"/>
      <c r="Q50" s="34"/>
      <c r="R50" s="34"/>
    </row>
    <row r="51" spans="1:18" s="7" customFormat="1" ht="15" customHeight="1" x14ac:dyDescent="0.25">
      <c r="A51" s="31" t="s">
        <v>39</v>
      </c>
      <c r="B51" s="99"/>
      <c r="C51" s="99"/>
      <c r="D51" s="100"/>
      <c r="E51" s="289" t="s">
        <v>345</v>
      </c>
      <c r="F51" s="289"/>
      <c r="G51" s="289"/>
      <c r="H51" s="289"/>
      <c r="J51" s="34"/>
      <c r="K51" s="34"/>
      <c r="L51" s="34"/>
      <c r="M51" s="34"/>
      <c r="N51" s="34">
        <f>P51-L51</f>
        <v>1500000</v>
      </c>
      <c r="O51" s="34"/>
      <c r="P51" s="34">
        <v>1500000</v>
      </c>
      <c r="Q51" s="34"/>
      <c r="R51" s="34">
        <v>1145500</v>
      </c>
    </row>
    <row r="52" spans="1:18" s="7" customFormat="1" ht="15" hidden="1" customHeight="1" x14ac:dyDescent="0.25">
      <c r="A52" s="31" t="s">
        <v>40</v>
      </c>
      <c r="B52" s="99"/>
      <c r="C52" s="99"/>
      <c r="D52" s="100"/>
      <c r="E52" s="289" t="s">
        <v>655</v>
      </c>
      <c r="F52" s="289"/>
      <c r="G52" s="289"/>
      <c r="H52" s="289"/>
      <c r="J52" s="34"/>
      <c r="K52" s="34"/>
      <c r="L52" s="34"/>
      <c r="M52" s="34"/>
      <c r="N52" s="34">
        <f t="shared" si="2"/>
        <v>0</v>
      </c>
      <c r="O52" s="34"/>
      <c r="P52" s="34"/>
      <c r="Q52" s="34"/>
      <c r="R52" s="34"/>
    </row>
    <row r="53" spans="1:18" s="7" customFormat="1" ht="15" hidden="1" customHeight="1" x14ac:dyDescent="0.25">
      <c r="A53" s="31" t="s">
        <v>41</v>
      </c>
      <c r="B53" s="99"/>
      <c r="C53" s="99"/>
      <c r="D53" s="100"/>
      <c r="E53" s="289" t="s">
        <v>656</v>
      </c>
      <c r="F53" s="289"/>
      <c r="G53" s="289"/>
      <c r="H53" s="289"/>
      <c r="J53" s="34"/>
      <c r="K53" s="34"/>
      <c r="L53" s="34"/>
      <c r="M53" s="34"/>
      <c r="N53" s="34">
        <f t="shared" si="2"/>
        <v>0</v>
      </c>
      <c r="O53" s="34"/>
      <c r="P53" s="34"/>
      <c r="Q53" s="34"/>
      <c r="R53" s="34"/>
    </row>
    <row r="54" spans="1:18" s="7" customFormat="1" ht="15" customHeight="1" x14ac:dyDescent="0.25">
      <c r="A54" s="31" t="s">
        <v>42</v>
      </c>
      <c r="B54" s="99"/>
      <c r="C54" s="99"/>
      <c r="D54" s="100"/>
      <c r="E54" s="289" t="s">
        <v>491</v>
      </c>
      <c r="F54" s="289"/>
      <c r="G54" s="289"/>
      <c r="H54" s="289"/>
      <c r="J54" s="34">
        <v>1591330.53</v>
      </c>
      <c r="K54" s="34"/>
      <c r="L54" s="34">
        <v>663326</v>
      </c>
      <c r="M54" s="34"/>
      <c r="N54" s="34">
        <f t="shared" si="2"/>
        <v>4336674</v>
      </c>
      <c r="O54" s="34"/>
      <c r="P54" s="34">
        <v>5000000</v>
      </c>
      <c r="Q54" s="34"/>
      <c r="R54" s="34">
        <v>4000000</v>
      </c>
    </row>
    <row r="55" spans="1:18" s="7" customFormat="1" ht="15" hidden="1" customHeight="1" x14ac:dyDescent="0.25">
      <c r="A55" s="31" t="s">
        <v>149</v>
      </c>
      <c r="B55" s="99"/>
      <c r="C55" s="99"/>
      <c r="D55" s="100"/>
      <c r="E55" s="289" t="s">
        <v>658</v>
      </c>
      <c r="F55" s="289"/>
      <c r="G55" s="289"/>
      <c r="H55" s="289"/>
      <c r="J55" s="35"/>
      <c r="K55" s="35"/>
      <c r="L55" s="34"/>
      <c r="M55" s="34"/>
      <c r="N55" s="34"/>
      <c r="O55" s="34"/>
      <c r="P55" s="34"/>
      <c r="Q55" s="34"/>
      <c r="R55" s="34"/>
    </row>
    <row r="56" spans="1:18" s="7" customFormat="1" ht="15" hidden="1" customHeight="1" x14ac:dyDescent="0.25">
      <c r="A56" s="31" t="s">
        <v>150</v>
      </c>
      <c r="B56" s="99"/>
      <c r="C56" s="99"/>
      <c r="D56" s="100"/>
      <c r="E56" s="289" t="s">
        <v>659</v>
      </c>
      <c r="F56" s="289"/>
      <c r="G56" s="289"/>
      <c r="H56" s="289"/>
      <c r="J56" s="35"/>
      <c r="K56" s="35"/>
      <c r="L56" s="34"/>
      <c r="M56" s="34"/>
      <c r="N56" s="34"/>
      <c r="O56" s="34"/>
      <c r="P56" s="34"/>
      <c r="Q56" s="34"/>
      <c r="R56" s="34"/>
    </row>
    <row r="57" spans="1:18" s="7" customFormat="1" ht="15" customHeight="1" x14ac:dyDescent="0.25">
      <c r="A57" s="31" t="s">
        <v>87</v>
      </c>
      <c r="B57" s="99"/>
      <c r="C57" s="99"/>
      <c r="D57" s="100"/>
      <c r="E57" s="289" t="s">
        <v>346</v>
      </c>
      <c r="F57" s="289"/>
      <c r="G57" s="289"/>
      <c r="H57" s="289"/>
      <c r="J57" s="35"/>
      <c r="K57" s="35"/>
      <c r="L57" s="34"/>
      <c r="M57" s="34"/>
      <c r="N57" s="34">
        <f t="shared" ref="N57:N113" si="3">P57-L57</f>
        <v>1000000</v>
      </c>
      <c r="O57" s="34"/>
      <c r="P57" s="34">
        <v>1000000</v>
      </c>
      <c r="Q57" s="34"/>
      <c r="R57" s="34">
        <v>2350000</v>
      </c>
    </row>
    <row r="58" spans="1:18" s="7" customFormat="1" ht="15" customHeight="1" x14ac:dyDescent="0.25">
      <c r="A58" s="31" t="s">
        <v>43</v>
      </c>
      <c r="B58" s="99"/>
      <c r="C58" s="99"/>
      <c r="D58" s="100"/>
      <c r="E58" s="289" t="s">
        <v>347</v>
      </c>
      <c r="F58" s="289"/>
      <c r="G58" s="289"/>
      <c r="H58" s="289"/>
      <c r="J58" s="35">
        <v>86371.04</v>
      </c>
      <c r="K58" s="35"/>
      <c r="L58" s="34">
        <v>64431.86</v>
      </c>
      <c r="M58" s="34"/>
      <c r="N58" s="34">
        <f t="shared" si="3"/>
        <v>325568.14</v>
      </c>
      <c r="O58" s="34"/>
      <c r="P58" s="34">
        <v>390000</v>
      </c>
      <c r="Q58" s="34"/>
      <c r="R58" s="34">
        <v>600000</v>
      </c>
    </row>
    <row r="59" spans="1:18" s="7" customFormat="1" ht="15" hidden="1" customHeight="1" x14ac:dyDescent="0.25">
      <c r="A59" s="31" t="s">
        <v>151</v>
      </c>
      <c r="B59" s="99"/>
      <c r="C59" s="99"/>
      <c r="D59" s="100"/>
      <c r="E59" s="30">
        <v>5</v>
      </c>
      <c r="F59" s="127" t="s">
        <v>12</v>
      </c>
      <c r="G59" s="30" t="s">
        <v>28</v>
      </c>
      <c r="H59" s="30" t="s">
        <v>101</v>
      </c>
      <c r="J59" s="34"/>
      <c r="K59" s="34"/>
      <c r="L59" s="34"/>
      <c r="M59" s="34"/>
      <c r="N59" s="34">
        <f t="shared" si="3"/>
        <v>0</v>
      </c>
      <c r="O59" s="34"/>
      <c r="P59" s="34"/>
      <c r="Q59" s="34"/>
      <c r="R59" s="34"/>
    </row>
    <row r="60" spans="1:18" s="7" customFormat="1" ht="15" hidden="1" customHeight="1" x14ac:dyDescent="0.25">
      <c r="A60" s="31" t="s">
        <v>45</v>
      </c>
      <c r="B60" s="99"/>
      <c r="C60" s="99"/>
      <c r="D60" s="100"/>
      <c r="E60" s="30">
        <v>5</v>
      </c>
      <c r="F60" s="127" t="s">
        <v>12</v>
      </c>
      <c r="G60" s="30" t="s">
        <v>28</v>
      </c>
      <c r="H60" s="30" t="s">
        <v>46</v>
      </c>
      <c r="J60" s="34"/>
      <c r="K60" s="34"/>
      <c r="L60" s="34"/>
      <c r="M60" s="34"/>
      <c r="N60" s="34">
        <f t="shared" si="3"/>
        <v>0</v>
      </c>
      <c r="O60" s="34"/>
      <c r="P60" s="34"/>
      <c r="Q60" s="34"/>
      <c r="R60" s="34"/>
    </row>
    <row r="61" spans="1:18" s="7" customFormat="1" ht="15" hidden="1" customHeight="1" x14ac:dyDescent="0.25">
      <c r="A61" s="31" t="s">
        <v>153</v>
      </c>
      <c r="B61" s="99"/>
      <c r="C61" s="99"/>
      <c r="E61" s="30">
        <v>5</v>
      </c>
      <c r="F61" s="127" t="s">
        <v>12</v>
      </c>
      <c r="G61" s="30" t="s">
        <v>28</v>
      </c>
      <c r="H61" s="30" t="s">
        <v>15</v>
      </c>
      <c r="J61" s="34"/>
      <c r="K61" s="34"/>
      <c r="L61" s="34"/>
      <c r="M61" s="34"/>
      <c r="N61" s="34">
        <f t="shared" si="3"/>
        <v>0</v>
      </c>
      <c r="O61" s="34"/>
      <c r="P61" s="34"/>
      <c r="Q61" s="34"/>
      <c r="R61" s="34"/>
    </row>
    <row r="62" spans="1:18" s="7" customFormat="1" ht="15" hidden="1" customHeight="1" x14ac:dyDescent="0.25">
      <c r="A62" s="31" t="s">
        <v>50</v>
      </c>
      <c r="B62" s="99"/>
      <c r="C62" s="99"/>
      <c r="D62" s="100"/>
      <c r="E62" s="30">
        <v>5</v>
      </c>
      <c r="F62" s="127" t="s">
        <v>12</v>
      </c>
      <c r="G62" s="30" t="s">
        <v>28</v>
      </c>
      <c r="H62" s="30" t="s">
        <v>24</v>
      </c>
      <c r="J62" s="34"/>
      <c r="K62" s="34"/>
      <c r="L62" s="34"/>
      <c r="M62" s="34"/>
      <c r="N62" s="34">
        <f t="shared" si="3"/>
        <v>0</v>
      </c>
      <c r="O62" s="34"/>
      <c r="P62" s="34"/>
      <c r="Q62" s="34"/>
      <c r="R62" s="34"/>
    </row>
    <row r="63" spans="1:18" s="7" customFormat="1" ht="15" customHeight="1" x14ac:dyDescent="0.25">
      <c r="A63" s="31" t="s">
        <v>65</v>
      </c>
      <c r="B63" s="99"/>
      <c r="C63" s="99"/>
      <c r="E63" s="289" t="s">
        <v>354</v>
      </c>
      <c r="F63" s="289"/>
      <c r="G63" s="289"/>
      <c r="H63" s="289"/>
      <c r="J63" s="34"/>
      <c r="K63" s="34"/>
      <c r="L63" s="34">
        <v>177000</v>
      </c>
      <c r="M63" s="34"/>
      <c r="N63" s="34">
        <f t="shared" si="3"/>
        <v>789000</v>
      </c>
      <c r="O63" s="34"/>
      <c r="P63" s="34">
        <v>966000</v>
      </c>
      <c r="Q63" s="34"/>
      <c r="R63" s="34">
        <v>1603000</v>
      </c>
    </row>
    <row r="64" spans="1:18" s="7" customFormat="1" ht="15" customHeight="1" x14ac:dyDescent="0.25">
      <c r="A64" s="31" t="s">
        <v>47</v>
      </c>
      <c r="B64" s="99"/>
      <c r="C64" s="99"/>
      <c r="D64" s="100"/>
      <c r="E64" s="289" t="s">
        <v>661</v>
      </c>
      <c r="F64" s="289"/>
      <c r="G64" s="289"/>
      <c r="H64" s="289"/>
      <c r="J64" s="34">
        <v>476342.5</v>
      </c>
      <c r="K64" s="34"/>
      <c r="L64" s="34">
        <v>257465</v>
      </c>
      <c r="M64" s="34"/>
      <c r="N64" s="34">
        <f t="shared" ref="N64" si="4">P64-L64</f>
        <v>2092535</v>
      </c>
      <c r="O64" s="34"/>
      <c r="P64" s="34">
        <v>2350000</v>
      </c>
      <c r="Q64" s="34"/>
      <c r="R64" s="34">
        <v>2640000</v>
      </c>
    </row>
    <row r="65" spans="1:18" s="7" customFormat="1" ht="15" hidden="1" customHeight="1" x14ac:dyDescent="0.25">
      <c r="A65" s="31" t="s">
        <v>52</v>
      </c>
      <c r="B65" s="99"/>
      <c r="C65" s="99"/>
      <c r="E65" s="289" t="s">
        <v>662</v>
      </c>
      <c r="F65" s="289"/>
      <c r="G65" s="289"/>
      <c r="H65" s="289"/>
      <c r="J65" s="34"/>
      <c r="K65" s="34"/>
      <c r="L65" s="34"/>
      <c r="M65" s="34"/>
      <c r="N65" s="34">
        <f t="shared" si="3"/>
        <v>0</v>
      </c>
      <c r="O65" s="34"/>
      <c r="P65" s="34"/>
      <c r="Q65" s="34"/>
      <c r="R65" s="34"/>
    </row>
    <row r="66" spans="1:18" s="7" customFormat="1" ht="15" hidden="1" customHeight="1" x14ac:dyDescent="0.25">
      <c r="A66" s="31" t="s">
        <v>54</v>
      </c>
      <c r="B66" s="99"/>
      <c r="C66" s="99"/>
      <c r="E66" s="289" t="s">
        <v>663</v>
      </c>
      <c r="F66" s="289"/>
      <c r="G66" s="289"/>
      <c r="H66" s="289"/>
      <c r="J66" s="34"/>
      <c r="K66" s="34"/>
      <c r="L66" s="34"/>
      <c r="M66" s="34"/>
      <c r="N66" s="34">
        <f t="shared" si="3"/>
        <v>0</v>
      </c>
      <c r="O66" s="34"/>
      <c r="P66" s="34"/>
      <c r="Q66" s="34"/>
      <c r="R66" s="34"/>
    </row>
    <row r="67" spans="1:18" s="7" customFormat="1" ht="15" hidden="1" customHeight="1" x14ac:dyDescent="0.25">
      <c r="A67" s="31" t="s">
        <v>55</v>
      </c>
      <c r="B67" s="99"/>
      <c r="C67" s="99"/>
      <c r="E67" s="289" t="s">
        <v>664</v>
      </c>
      <c r="F67" s="289"/>
      <c r="G67" s="289"/>
      <c r="H67" s="289"/>
      <c r="J67" s="34"/>
      <c r="K67" s="34"/>
      <c r="L67" s="34"/>
      <c r="M67" s="34"/>
      <c r="N67" s="34">
        <f t="shared" si="3"/>
        <v>0</v>
      </c>
      <c r="O67" s="34"/>
      <c r="P67" s="34"/>
      <c r="Q67" s="34"/>
      <c r="R67" s="34"/>
    </row>
    <row r="68" spans="1:18" s="7" customFormat="1" ht="15" hidden="1" customHeight="1" x14ac:dyDescent="0.25">
      <c r="A68" s="31" t="s">
        <v>56</v>
      </c>
      <c r="B68" s="99"/>
      <c r="C68" s="99"/>
      <c r="E68" s="289" t="s">
        <v>665</v>
      </c>
      <c r="F68" s="289"/>
      <c r="G68" s="289"/>
      <c r="H68" s="289"/>
      <c r="J68" s="34"/>
      <c r="K68" s="34"/>
      <c r="L68" s="34"/>
      <c r="M68" s="34"/>
      <c r="N68" s="34">
        <f t="shared" si="3"/>
        <v>0</v>
      </c>
      <c r="O68" s="34"/>
      <c r="P68" s="34"/>
      <c r="Q68" s="34"/>
      <c r="R68" s="34"/>
    </row>
    <row r="69" spans="1:18" s="7" customFormat="1" ht="15" customHeight="1" x14ac:dyDescent="0.25">
      <c r="A69" s="31" t="s">
        <v>67</v>
      </c>
      <c r="B69" s="99"/>
      <c r="C69" s="99"/>
      <c r="E69" s="289" t="s">
        <v>355</v>
      </c>
      <c r="F69" s="289"/>
      <c r="G69" s="289"/>
      <c r="H69" s="289"/>
      <c r="J69" s="34"/>
      <c r="K69" s="34"/>
      <c r="L69" s="34"/>
      <c r="M69" s="34"/>
      <c r="N69" s="34">
        <f t="shared" si="3"/>
        <v>280000</v>
      </c>
      <c r="O69" s="34"/>
      <c r="P69" s="34">
        <v>280000</v>
      </c>
      <c r="Q69" s="34"/>
      <c r="R69" s="34">
        <v>188000</v>
      </c>
    </row>
    <row r="70" spans="1:18" s="7" customFormat="1" ht="15" hidden="1" customHeight="1" x14ac:dyDescent="0.25">
      <c r="A70" s="31" t="s">
        <v>65</v>
      </c>
      <c r="B70" s="99"/>
      <c r="C70" s="99"/>
      <c r="E70" s="263" t="s">
        <v>497</v>
      </c>
      <c r="F70" s="263"/>
      <c r="G70" s="263"/>
      <c r="H70" s="263"/>
      <c r="J70" s="34"/>
      <c r="K70" s="34"/>
      <c r="L70" s="34"/>
      <c r="M70" s="34"/>
      <c r="N70" s="34">
        <f t="shared" si="3"/>
        <v>0</v>
      </c>
      <c r="O70" s="34"/>
      <c r="P70" s="34"/>
      <c r="Q70" s="34"/>
      <c r="R70" s="34"/>
    </row>
    <row r="71" spans="1:18" s="7" customFormat="1" ht="15" hidden="1" customHeight="1" x14ac:dyDescent="0.25">
      <c r="A71" s="31" t="s">
        <v>60</v>
      </c>
      <c r="B71" s="99"/>
      <c r="C71" s="99"/>
      <c r="E71" s="263" t="s">
        <v>524</v>
      </c>
      <c r="F71" s="263"/>
      <c r="G71" s="263"/>
      <c r="H71" s="263"/>
      <c r="J71" s="34"/>
      <c r="K71" s="34"/>
      <c r="L71" s="34"/>
      <c r="M71" s="34"/>
      <c r="N71" s="34">
        <f t="shared" si="3"/>
        <v>0</v>
      </c>
      <c r="O71" s="34"/>
      <c r="P71" s="34"/>
      <c r="Q71" s="34"/>
      <c r="R71" s="34"/>
    </row>
    <row r="72" spans="1:18" s="7" customFormat="1" ht="15" hidden="1" customHeight="1" x14ac:dyDescent="0.25">
      <c r="A72" s="31" t="s">
        <v>61</v>
      </c>
      <c r="B72" s="99"/>
      <c r="C72" s="99"/>
      <c r="E72" s="263" t="s">
        <v>525</v>
      </c>
      <c r="F72" s="263"/>
      <c r="G72" s="263"/>
      <c r="H72" s="263"/>
      <c r="J72" s="34"/>
      <c r="K72" s="34"/>
      <c r="L72" s="34"/>
      <c r="M72" s="34"/>
      <c r="N72" s="34"/>
      <c r="O72" s="34"/>
      <c r="P72" s="34"/>
      <c r="Q72" s="34"/>
      <c r="R72" s="34"/>
    </row>
    <row r="73" spans="1:18" s="7" customFormat="1" ht="15" hidden="1" customHeight="1" x14ac:dyDescent="0.25">
      <c r="A73" s="31" t="s">
        <v>62</v>
      </c>
      <c r="B73" s="99"/>
      <c r="C73" s="99"/>
      <c r="E73" s="263" t="s">
        <v>526</v>
      </c>
      <c r="F73" s="263"/>
      <c r="G73" s="263"/>
      <c r="H73" s="263"/>
      <c r="J73" s="34"/>
      <c r="K73" s="34"/>
      <c r="L73" s="34"/>
      <c r="M73" s="34"/>
      <c r="N73" s="34">
        <f t="shared" si="3"/>
        <v>0</v>
      </c>
      <c r="O73" s="34"/>
      <c r="P73" s="34"/>
      <c r="Q73" s="34"/>
      <c r="R73" s="34"/>
    </row>
    <row r="74" spans="1:18" s="7" customFormat="1" ht="15" hidden="1" customHeight="1" x14ac:dyDescent="0.25">
      <c r="A74" s="31" t="s">
        <v>154</v>
      </c>
      <c r="B74" s="99"/>
      <c r="C74" s="99"/>
      <c r="E74" s="263" t="s">
        <v>527</v>
      </c>
      <c r="F74" s="263"/>
      <c r="G74" s="263"/>
      <c r="H74" s="263"/>
      <c r="J74" s="34"/>
      <c r="K74" s="34"/>
      <c r="L74" s="34"/>
      <c r="M74" s="34"/>
      <c r="N74" s="34">
        <f t="shared" si="3"/>
        <v>0</v>
      </c>
      <c r="O74" s="34"/>
      <c r="P74" s="34"/>
      <c r="Q74" s="34"/>
      <c r="R74" s="34"/>
    </row>
    <row r="75" spans="1:18" s="7" customFormat="1" ht="15" hidden="1" customHeight="1" x14ac:dyDescent="0.25">
      <c r="A75" s="31" t="s">
        <v>155</v>
      </c>
      <c r="B75" s="99"/>
      <c r="C75" s="99"/>
      <c r="E75" s="263" t="s">
        <v>528</v>
      </c>
      <c r="F75" s="263"/>
      <c r="G75" s="263"/>
      <c r="H75" s="263"/>
      <c r="J75" s="34"/>
      <c r="K75" s="34"/>
      <c r="L75" s="34"/>
      <c r="M75" s="34"/>
      <c r="N75" s="34">
        <f t="shared" si="3"/>
        <v>0</v>
      </c>
      <c r="O75" s="34"/>
      <c r="P75" s="34"/>
      <c r="Q75" s="34"/>
      <c r="R75" s="34"/>
    </row>
    <row r="76" spans="1:18" s="7" customFormat="1" ht="15" hidden="1" customHeight="1" x14ac:dyDescent="0.25">
      <c r="A76" s="31" t="s">
        <v>62</v>
      </c>
      <c r="B76" s="99"/>
      <c r="C76" s="99"/>
      <c r="E76" s="263" t="s">
        <v>529</v>
      </c>
      <c r="F76" s="263"/>
      <c r="G76" s="263"/>
      <c r="H76" s="263"/>
      <c r="J76" s="34"/>
      <c r="K76" s="34"/>
      <c r="L76" s="34"/>
      <c r="M76" s="34"/>
      <c r="N76" s="34">
        <f t="shared" si="3"/>
        <v>0</v>
      </c>
      <c r="O76" s="34"/>
      <c r="P76" s="34"/>
      <c r="Q76" s="34"/>
      <c r="R76" s="34"/>
    </row>
    <row r="77" spans="1:18" s="7" customFormat="1" ht="15" hidden="1" customHeight="1" x14ac:dyDescent="0.25">
      <c r="A77" s="31" t="s">
        <v>64</v>
      </c>
      <c r="B77" s="99"/>
      <c r="C77" s="99"/>
      <c r="E77" s="263" t="s">
        <v>530</v>
      </c>
      <c r="F77" s="263"/>
      <c r="G77" s="263"/>
      <c r="H77" s="263"/>
      <c r="J77" s="34"/>
      <c r="K77" s="34"/>
      <c r="L77" s="34"/>
      <c r="M77" s="34"/>
      <c r="N77" s="34">
        <f t="shared" si="3"/>
        <v>0</v>
      </c>
      <c r="O77" s="34"/>
      <c r="P77" s="34"/>
      <c r="Q77" s="34"/>
      <c r="R77" s="34"/>
    </row>
    <row r="78" spans="1:18" s="7" customFormat="1" ht="15" hidden="1" customHeight="1" x14ac:dyDescent="0.25">
      <c r="A78" s="31" t="s">
        <v>156</v>
      </c>
      <c r="B78" s="99"/>
      <c r="C78" s="99"/>
      <c r="E78" s="263" t="s">
        <v>531</v>
      </c>
      <c r="F78" s="263"/>
      <c r="G78" s="263"/>
      <c r="H78" s="263"/>
      <c r="J78" s="34"/>
      <c r="K78" s="34"/>
      <c r="L78" s="34"/>
      <c r="M78" s="34"/>
      <c r="N78" s="34">
        <f t="shared" si="3"/>
        <v>0</v>
      </c>
      <c r="O78" s="34"/>
      <c r="P78" s="34"/>
      <c r="Q78" s="34"/>
      <c r="R78" s="34"/>
    </row>
    <row r="79" spans="1:18" s="7" customFormat="1" ht="15" hidden="1" customHeight="1" x14ac:dyDescent="0.25">
      <c r="A79" s="31" t="s">
        <v>65</v>
      </c>
      <c r="B79" s="99"/>
      <c r="C79" s="99"/>
      <c r="E79" s="263" t="s">
        <v>532</v>
      </c>
      <c r="F79" s="263"/>
      <c r="G79" s="263"/>
      <c r="H79" s="263"/>
      <c r="J79" s="34"/>
      <c r="K79" s="34"/>
      <c r="L79" s="34"/>
      <c r="M79" s="34"/>
      <c r="N79" s="34">
        <f t="shared" si="3"/>
        <v>0</v>
      </c>
      <c r="O79" s="34"/>
      <c r="P79" s="34"/>
      <c r="Q79" s="34"/>
      <c r="R79" s="34"/>
    </row>
    <row r="80" spans="1:18" s="7" customFormat="1" ht="15" hidden="1" customHeight="1" x14ac:dyDescent="0.25">
      <c r="A80" s="31" t="s">
        <v>67</v>
      </c>
      <c r="B80" s="99"/>
      <c r="C80" s="99"/>
      <c r="E80" s="263" t="s">
        <v>533</v>
      </c>
      <c r="F80" s="263"/>
      <c r="G80" s="263"/>
      <c r="H80" s="263"/>
      <c r="J80" s="34"/>
      <c r="K80" s="34"/>
      <c r="L80" s="34"/>
      <c r="M80" s="34"/>
      <c r="N80" s="34">
        <f t="shared" si="3"/>
        <v>0</v>
      </c>
      <c r="O80" s="34"/>
      <c r="P80" s="34"/>
      <c r="Q80" s="34"/>
      <c r="R80" s="34"/>
    </row>
    <row r="81" spans="1:18" s="7" customFormat="1" ht="15" hidden="1" customHeight="1" x14ac:dyDescent="0.25">
      <c r="A81" s="31" t="s">
        <v>157</v>
      </c>
      <c r="B81" s="99"/>
      <c r="C81" s="99"/>
      <c r="E81" s="263" t="s">
        <v>534</v>
      </c>
      <c r="F81" s="263"/>
      <c r="G81" s="263"/>
      <c r="H81" s="263"/>
      <c r="J81" s="34"/>
      <c r="K81" s="34"/>
      <c r="L81" s="34"/>
      <c r="M81" s="34"/>
      <c r="N81" s="34">
        <f t="shared" si="3"/>
        <v>0</v>
      </c>
      <c r="O81" s="34"/>
      <c r="P81" s="34"/>
      <c r="Q81" s="34"/>
      <c r="R81" s="34"/>
    </row>
    <row r="82" spans="1:18" s="7" customFormat="1" ht="15" hidden="1" customHeight="1" x14ac:dyDescent="0.25">
      <c r="A82" s="31" t="s">
        <v>158</v>
      </c>
      <c r="B82" s="99"/>
      <c r="C82" s="99"/>
      <c r="E82" s="263" t="s">
        <v>535</v>
      </c>
      <c r="F82" s="263"/>
      <c r="G82" s="263"/>
      <c r="H82" s="263"/>
      <c r="J82" s="34"/>
      <c r="K82" s="34"/>
      <c r="L82" s="34"/>
      <c r="M82" s="34"/>
      <c r="N82" s="34">
        <f t="shared" si="3"/>
        <v>0</v>
      </c>
      <c r="O82" s="34"/>
      <c r="P82" s="34"/>
      <c r="Q82" s="34"/>
      <c r="R82" s="34"/>
    </row>
    <row r="83" spans="1:18" s="7" customFormat="1" ht="15" hidden="1" customHeight="1" x14ac:dyDescent="0.25">
      <c r="A83" s="31" t="s">
        <v>68</v>
      </c>
      <c r="B83" s="99"/>
      <c r="C83" s="99"/>
      <c r="E83" s="263" t="s">
        <v>536</v>
      </c>
      <c r="F83" s="263"/>
      <c r="G83" s="263"/>
      <c r="H83" s="263"/>
      <c r="J83" s="34"/>
      <c r="K83" s="34"/>
      <c r="L83" s="34"/>
      <c r="M83" s="34"/>
      <c r="N83" s="34">
        <f t="shared" si="3"/>
        <v>0</v>
      </c>
      <c r="O83" s="34"/>
      <c r="P83" s="34"/>
      <c r="Q83" s="34"/>
      <c r="R83" s="34"/>
    </row>
    <row r="84" spans="1:18" s="7" customFormat="1" ht="15" hidden="1" customHeight="1" x14ac:dyDescent="0.25">
      <c r="A84" s="31" t="s">
        <v>159</v>
      </c>
      <c r="B84" s="99"/>
      <c r="C84" s="99"/>
      <c r="E84" s="263" t="s">
        <v>537</v>
      </c>
      <c r="F84" s="263"/>
      <c r="G84" s="263"/>
      <c r="H84" s="263"/>
      <c r="J84" s="34"/>
      <c r="K84" s="34"/>
      <c r="L84" s="34"/>
      <c r="M84" s="34"/>
      <c r="N84" s="34">
        <f t="shared" si="3"/>
        <v>0</v>
      </c>
      <c r="O84" s="34"/>
      <c r="P84" s="34"/>
      <c r="Q84" s="34"/>
      <c r="R84" s="34"/>
    </row>
    <row r="85" spans="1:18" s="7" customFormat="1" ht="15" hidden="1" customHeight="1" x14ac:dyDescent="0.25">
      <c r="A85" s="31" t="s">
        <v>160</v>
      </c>
      <c r="B85" s="99"/>
      <c r="C85" s="99"/>
      <c r="E85" s="263" t="s">
        <v>538</v>
      </c>
      <c r="F85" s="263"/>
      <c r="G85" s="263"/>
      <c r="H85" s="263"/>
      <c r="J85" s="34"/>
      <c r="K85" s="34"/>
      <c r="L85" s="34"/>
      <c r="M85" s="34"/>
      <c r="N85" s="34">
        <f t="shared" si="3"/>
        <v>0</v>
      </c>
      <c r="O85" s="34"/>
      <c r="P85" s="34"/>
      <c r="Q85" s="34"/>
      <c r="R85" s="34"/>
    </row>
    <row r="86" spans="1:18" s="7" customFormat="1" ht="15" hidden="1" customHeight="1" x14ac:dyDescent="0.25">
      <c r="A86" s="31" t="s">
        <v>70</v>
      </c>
      <c r="B86" s="99"/>
      <c r="C86" s="99"/>
      <c r="E86" s="263" t="s">
        <v>539</v>
      </c>
      <c r="F86" s="263"/>
      <c r="G86" s="263"/>
      <c r="H86" s="263"/>
      <c r="J86" s="34"/>
      <c r="K86" s="34"/>
      <c r="L86" s="34"/>
      <c r="M86" s="34"/>
      <c r="N86" s="34">
        <f t="shared" si="3"/>
        <v>0</v>
      </c>
      <c r="O86" s="34"/>
      <c r="P86" s="34"/>
      <c r="Q86" s="34"/>
      <c r="R86" s="34"/>
    </row>
    <row r="87" spans="1:18" s="7" customFormat="1" ht="15" hidden="1" customHeight="1" x14ac:dyDescent="0.25">
      <c r="A87" s="31" t="s">
        <v>161</v>
      </c>
      <c r="B87" s="99"/>
      <c r="C87" s="99"/>
      <c r="E87" s="263" t="s">
        <v>540</v>
      </c>
      <c r="F87" s="263"/>
      <c r="G87" s="263"/>
      <c r="H87" s="263"/>
      <c r="J87" s="34"/>
      <c r="K87" s="34"/>
      <c r="L87" s="34"/>
      <c r="M87" s="34"/>
      <c r="N87" s="34">
        <f t="shared" si="3"/>
        <v>0</v>
      </c>
      <c r="O87" s="34"/>
      <c r="P87" s="34"/>
      <c r="Q87" s="34"/>
      <c r="R87" s="34"/>
    </row>
    <row r="88" spans="1:18" s="7" customFormat="1" ht="15" hidden="1" customHeight="1" x14ac:dyDescent="0.25">
      <c r="A88" s="31" t="s">
        <v>71</v>
      </c>
      <c r="B88" s="99"/>
      <c r="C88" s="99"/>
      <c r="E88" s="263" t="s">
        <v>541</v>
      </c>
      <c r="F88" s="263"/>
      <c r="G88" s="263"/>
      <c r="H88" s="263"/>
      <c r="J88" s="34"/>
      <c r="K88" s="34"/>
      <c r="L88" s="34"/>
      <c r="M88" s="34"/>
      <c r="N88" s="34">
        <f t="shared" si="3"/>
        <v>0</v>
      </c>
      <c r="O88" s="34"/>
      <c r="P88" s="34"/>
      <c r="Q88" s="34"/>
      <c r="R88" s="34"/>
    </row>
    <row r="89" spans="1:18" s="7" customFormat="1" ht="15" hidden="1" customHeight="1" x14ac:dyDescent="0.25">
      <c r="A89" s="31" t="s">
        <v>163</v>
      </c>
      <c r="B89" s="99"/>
      <c r="C89" s="99"/>
      <c r="E89" s="263" t="s">
        <v>542</v>
      </c>
      <c r="F89" s="263"/>
      <c r="G89" s="263"/>
      <c r="H89" s="263"/>
      <c r="J89" s="34"/>
      <c r="K89" s="34"/>
      <c r="L89" s="34"/>
      <c r="M89" s="34"/>
      <c r="N89" s="34">
        <f t="shared" si="3"/>
        <v>0</v>
      </c>
      <c r="O89" s="34"/>
      <c r="P89" s="34"/>
      <c r="Q89" s="34"/>
      <c r="R89" s="34"/>
    </row>
    <row r="90" spans="1:18" s="7" customFormat="1" ht="15" hidden="1" customHeight="1" x14ac:dyDescent="0.25">
      <c r="A90" s="31" t="s">
        <v>164</v>
      </c>
      <c r="B90" s="99"/>
      <c r="C90" s="99"/>
      <c r="E90" s="263" t="s">
        <v>543</v>
      </c>
      <c r="F90" s="263"/>
      <c r="G90" s="263"/>
      <c r="H90" s="263"/>
      <c r="J90" s="34"/>
      <c r="K90" s="34"/>
      <c r="L90" s="34"/>
      <c r="M90" s="34"/>
      <c r="N90" s="34">
        <f t="shared" si="3"/>
        <v>0</v>
      </c>
      <c r="O90" s="34"/>
      <c r="P90" s="34"/>
      <c r="Q90" s="34"/>
      <c r="R90" s="34"/>
    </row>
    <row r="91" spans="1:18" s="7" customFormat="1" ht="15" hidden="1" customHeight="1" x14ac:dyDescent="0.25">
      <c r="A91" s="31" t="s">
        <v>165</v>
      </c>
      <c r="B91" s="99"/>
      <c r="C91" s="99"/>
      <c r="E91" s="263" t="s">
        <v>544</v>
      </c>
      <c r="F91" s="263"/>
      <c r="G91" s="263"/>
      <c r="H91" s="263"/>
      <c r="J91" s="34"/>
      <c r="K91" s="34"/>
      <c r="L91" s="34"/>
      <c r="M91" s="34"/>
      <c r="N91" s="34">
        <f t="shared" si="3"/>
        <v>0</v>
      </c>
      <c r="O91" s="34"/>
      <c r="P91" s="34"/>
      <c r="Q91" s="34"/>
      <c r="R91" s="34"/>
    </row>
    <row r="92" spans="1:18" s="7" customFormat="1" ht="15" hidden="1" customHeight="1" x14ac:dyDescent="0.25">
      <c r="A92" s="31" t="s">
        <v>166</v>
      </c>
      <c r="B92" s="99"/>
      <c r="C92" s="99"/>
      <c r="E92" s="263" t="s">
        <v>545</v>
      </c>
      <c r="F92" s="263"/>
      <c r="G92" s="263"/>
      <c r="H92" s="263"/>
      <c r="J92" s="34"/>
      <c r="K92" s="34"/>
      <c r="L92" s="34"/>
      <c r="M92" s="34"/>
      <c r="N92" s="34">
        <f t="shared" si="3"/>
        <v>0</v>
      </c>
      <c r="O92" s="34"/>
      <c r="P92" s="34"/>
      <c r="Q92" s="34"/>
      <c r="R92" s="34"/>
    </row>
    <row r="93" spans="1:18" s="7" customFormat="1" ht="15" hidden="1" customHeight="1" x14ac:dyDescent="0.25">
      <c r="A93" s="31" t="s">
        <v>167</v>
      </c>
      <c r="B93" s="99"/>
      <c r="C93" s="99"/>
      <c r="E93" s="263" t="s">
        <v>546</v>
      </c>
      <c r="F93" s="263"/>
      <c r="G93" s="263"/>
      <c r="H93" s="263"/>
      <c r="J93" s="34"/>
      <c r="K93" s="34"/>
      <c r="L93" s="34"/>
      <c r="M93" s="34"/>
      <c r="N93" s="34">
        <f t="shared" si="3"/>
        <v>0</v>
      </c>
      <c r="O93" s="34"/>
      <c r="P93" s="34"/>
      <c r="Q93" s="34"/>
      <c r="R93" s="34"/>
    </row>
    <row r="94" spans="1:18" s="7" customFormat="1" ht="15" hidden="1" customHeight="1" x14ac:dyDescent="0.25">
      <c r="A94" s="31" t="s">
        <v>72</v>
      </c>
      <c r="B94" s="99"/>
      <c r="C94" s="99"/>
      <c r="E94" s="263" t="s">
        <v>547</v>
      </c>
      <c r="F94" s="263"/>
      <c r="G94" s="263"/>
      <c r="H94" s="263"/>
      <c r="J94" s="34"/>
      <c r="K94" s="34"/>
      <c r="L94" s="34"/>
      <c r="M94" s="34"/>
      <c r="N94" s="34">
        <f t="shared" si="3"/>
        <v>0</v>
      </c>
      <c r="O94" s="34"/>
      <c r="P94" s="34"/>
      <c r="Q94" s="34"/>
      <c r="R94" s="34"/>
    </row>
    <row r="95" spans="1:18" s="7" customFormat="1" ht="15" customHeight="1" x14ac:dyDescent="0.25">
      <c r="A95" s="31" t="s">
        <v>74</v>
      </c>
      <c r="B95" s="99"/>
      <c r="C95" s="99"/>
      <c r="E95" s="289" t="s">
        <v>427</v>
      </c>
      <c r="F95" s="289"/>
      <c r="G95" s="289"/>
      <c r="H95" s="289"/>
      <c r="J95" s="34"/>
      <c r="K95" s="34"/>
      <c r="L95" s="34"/>
      <c r="M95" s="34"/>
      <c r="N95" s="34"/>
      <c r="O95" s="34"/>
      <c r="P95" s="34"/>
      <c r="Q95" s="34"/>
      <c r="R95" s="34">
        <v>100000</v>
      </c>
    </row>
    <row r="96" spans="1:18" s="7" customFormat="1" ht="15" hidden="1" customHeight="1" x14ac:dyDescent="0.25">
      <c r="A96" s="31" t="s">
        <v>75</v>
      </c>
      <c r="B96" s="99"/>
      <c r="C96" s="99"/>
      <c r="E96" s="263" t="s">
        <v>549</v>
      </c>
      <c r="F96" s="263"/>
      <c r="G96" s="263"/>
      <c r="H96" s="263"/>
      <c r="J96" s="34"/>
      <c r="K96" s="34"/>
      <c r="L96" s="34"/>
      <c r="M96" s="34"/>
      <c r="N96" s="34">
        <f t="shared" si="3"/>
        <v>0</v>
      </c>
      <c r="O96" s="34"/>
      <c r="P96" s="34"/>
      <c r="Q96" s="34"/>
      <c r="R96" s="34"/>
    </row>
    <row r="97" spans="1:21" s="7" customFormat="1" ht="15" hidden="1" customHeight="1" x14ac:dyDescent="0.25">
      <c r="A97" s="31" t="s">
        <v>76</v>
      </c>
      <c r="B97" s="99"/>
      <c r="C97" s="99"/>
      <c r="E97" s="263" t="s">
        <v>550</v>
      </c>
      <c r="F97" s="263"/>
      <c r="G97" s="263"/>
      <c r="H97" s="263"/>
      <c r="J97" s="34"/>
      <c r="K97" s="34"/>
      <c r="L97" s="34"/>
      <c r="M97" s="34"/>
      <c r="N97" s="34">
        <f t="shared" si="3"/>
        <v>0</v>
      </c>
      <c r="O97" s="34"/>
      <c r="P97" s="34"/>
      <c r="Q97" s="34"/>
      <c r="R97" s="34"/>
    </row>
    <row r="98" spans="1:21" s="7" customFormat="1" ht="15" hidden="1" customHeight="1" x14ac:dyDescent="0.25">
      <c r="A98" s="31" t="s">
        <v>164</v>
      </c>
      <c r="B98" s="99"/>
      <c r="C98" s="99"/>
      <c r="E98" s="263" t="s">
        <v>551</v>
      </c>
      <c r="F98" s="263"/>
      <c r="G98" s="263"/>
      <c r="H98" s="263"/>
      <c r="J98" s="34"/>
      <c r="K98" s="34"/>
      <c r="L98" s="34"/>
      <c r="M98" s="34"/>
      <c r="N98" s="34">
        <f t="shared" si="3"/>
        <v>0</v>
      </c>
      <c r="O98" s="34"/>
      <c r="P98" s="34"/>
      <c r="Q98" s="34"/>
      <c r="R98" s="34"/>
    </row>
    <row r="99" spans="1:21" s="7" customFormat="1" ht="15" customHeight="1" x14ac:dyDescent="0.25">
      <c r="A99" s="31" t="s">
        <v>270</v>
      </c>
      <c r="B99" s="99"/>
      <c r="C99" s="99"/>
      <c r="E99" s="289" t="s">
        <v>363</v>
      </c>
      <c r="F99" s="289"/>
      <c r="G99" s="289"/>
      <c r="H99" s="289"/>
      <c r="J99" s="34">
        <v>201716.99</v>
      </c>
      <c r="K99" s="34"/>
      <c r="L99" s="34">
        <v>17138.34</v>
      </c>
      <c r="M99" s="34"/>
      <c r="N99" s="34">
        <f t="shared" si="3"/>
        <v>462861.66</v>
      </c>
      <c r="O99" s="34"/>
      <c r="P99" s="34">
        <v>480000</v>
      </c>
      <c r="Q99" s="34"/>
      <c r="R99" s="34">
        <v>300000</v>
      </c>
    </row>
    <row r="100" spans="1:21" s="7" customFormat="1" ht="15" customHeight="1" x14ac:dyDescent="0.25">
      <c r="A100" s="31" t="s">
        <v>79</v>
      </c>
      <c r="B100" s="99"/>
      <c r="C100" s="99"/>
      <c r="E100" s="289" t="s">
        <v>364</v>
      </c>
      <c r="F100" s="289"/>
      <c r="G100" s="289"/>
      <c r="H100" s="289"/>
      <c r="J100" s="34"/>
      <c r="K100" s="34"/>
      <c r="L100" s="34"/>
      <c r="M100" s="34"/>
      <c r="N100" s="34">
        <f t="shared" si="3"/>
        <v>1750000</v>
      </c>
      <c r="O100" s="34"/>
      <c r="P100" s="34">
        <v>1750000</v>
      </c>
      <c r="Q100" s="34"/>
      <c r="R100" s="34"/>
    </row>
    <row r="101" spans="1:21" s="7" customFormat="1" ht="15" hidden="1" customHeight="1" x14ac:dyDescent="0.25">
      <c r="A101" s="31" t="s">
        <v>168</v>
      </c>
      <c r="B101" s="99"/>
      <c r="C101" s="99"/>
      <c r="E101" s="30">
        <v>5</v>
      </c>
      <c r="F101" s="127" t="s">
        <v>12</v>
      </c>
      <c r="G101" s="30" t="s">
        <v>78</v>
      </c>
      <c r="H101" s="127" t="s">
        <v>59</v>
      </c>
      <c r="J101" s="34"/>
      <c r="K101" s="34"/>
      <c r="L101" s="34"/>
      <c r="M101" s="34"/>
      <c r="N101" s="34">
        <f t="shared" si="3"/>
        <v>0</v>
      </c>
      <c r="O101" s="34"/>
      <c r="P101" s="34"/>
      <c r="Q101" s="34"/>
      <c r="R101" s="34"/>
    </row>
    <row r="102" spans="1:21" s="7" customFormat="1" ht="15" hidden="1" customHeight="1" x14ac:dyDescent="0.25">
      <c r="A102" s="31" t="s">
        <v>169</v>
      </c>
      <c r="B102" s="99"/>
      <c r="C102" s="99"/>
      <c r="E102" s="30">
        <v>5</v>
      </c>
      <c r="F102" s="127" t="s">
        <v>12</v>
      </c>
      <c r="G102" s="30" t="s">
        <v>78</v>
      </c>
      <c r="H102" s="127" t="s">
        <v>19</v>
      </c>
      <c r="J102" s="34"/>
      <c r="K102" s="34"/>
      <c r="L102" s="34"/>
      <c r="M102" s="34"/>
      <c r="N102" s="34">
        <f t="shared" si="3"/>
        <v>0</v>
      </c>
      <c r="O102" s="34"/>
      <c r="P102" s="34"/>
      <c r="Q102" s="34"/>
      <c r="R102" s="34"/>
    </row>
    <row r="103" spans="1:21" s="7" customFormat="1" ht="15" hidden="1" customHeight="1" x14ac:dyDescent="0.25">
      <c r="A103" s="31" t="s">
        <v>170</v>
      </c>
      <c r="B103" s="99"/>
      <c r="C103" s="99"/>
      <c r="E103" s="30">
        <v>5</v>
      </c>
      <c r="F103" s="127" t="s">
        <v>12</v>
      </c>
      <c r="G103" s="30" t="s">
        <v>78</v>
      </c>
      <c r="H103" s="127" t="s">
        <v>81</v>
      </c>
      <c r="J103" s="34"/>
      <c r="K103" s="34"/>
      <c r="L103" s="34"/>
      <c r="M103" s="34"/>
      <c r="N103" s="34">
        <f t="shared" si="3"/>
        <v>0</v>
      </c>
      <c r="O103" s="34"/>
      <c r="P103" s="34"/>
      <c r="Q103" s="34"/>
      <c r="R103" s="34"/>
    </row>
    <row r="104" spans="1:21" s="7" customFormat="1" ht="15" hidden="1" customHeight="1" x14ac:dyDescent="0.25">
      <c r="A104" s="31" t="s">
        <v>256</v>
      </c>
      <c r="B104" s="99"/>
      <c r="C104" s="99"/>
      <c r="E104" s="30">
        <v>5</v>
      </c>
      <c r="F104" s="127" t="s">
        <v>12</v>
      </c>
      <c r="G104" s="30" t="s">
        <v>78</v>
      </c>
      <c r="H104" s="123">
        <v>990</v>
      </c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21" s="7" customFormat="1" ht="15" hidden="1" customHeight="1" x14ac:dyDescent="0.25">
      <c r="A105" s="31" t="s">
        <v>82</v>
      </c>
      <c r="B105" s="99"/>
      <c r="C105" s="99"/>
      <c r="E105" s="30">
        <v>5</v>
      </c>
      <c r="F105" s="127" t="s">
        <v>12</v>
      </c>
      <c r="G105" s="30" t="s">
        <v>83</v>
      </c>
      <c r="H105" s="127" t="s">
        <v>8</v>
      </c>
      <c r="J105" s="34"/>
      <c r="K105" s="34"/>
      <c r="L105" s="34"/>
      <c r="M105" s="34"/>
      <c r="N105" s="34">
        <f t="shared" si="3"/>
        <v>0</v>
      </c>
      <c r="O105" s="34"/>
      <c r="P105" s="34"/>
      <c r="Q105" s="34"/>
      <c r="R105" s="34"/>
    </row>
    <row r="106" spans="1:21" s="7" customFormat="1" ht="15" hidden="1" customHeight="1" x14ac:dyDescent="0.25">
      <c r="A106" s="31" t="s">
        <v>84</v>
      </c>
      <c r="B106" s="99"/>
      <c r="C106" s="99"/>
      <c r="E106" s="30">
        <v>5</v>
      </c>
      <c r="F106" s="127" t="s">
        <v>12</v>
      </c>
      <c r="G106" s="30" t="s">
        <v>83</v>
      </c>
      <c r="H106" s="127" t="s">
        <v>10</v>
      </c>
      <c r="J106" s="34"/>
      <c r="K106" s="34"/>
      <c r="L106" s="34"/>
      <c r="M106" s="34"/>
      <c r="N106" s="34">
        <f t="shared" si="3"/>
        <v>0</v>
      </c>
      <c r="O106" s="34"/>
      <c r="P106" s="34"/>
      <c r="Q106" s="34"/>
      <c r="R106" s="34"/>
    </row>
    <row r="107" spans="1:21" s="7" customFormat="1" ht="15" hidden="1" customHeight="1" x14ac:dyDescent="0.25">
      <c r="A107" s="31" t="s">
        <v>85</v>
      </c>
      <c r="B107" s="99"/>
      <c r="C107" s="99"/>
      <c r="E107" s="30">
        <v>5</v>
      </c>
      <c r="F107" s="127" t="s">
        <v>12</v>
      </c>
      <c r="G107" s="30" t="s">
        <v>83</v>
      </c>
      <c r="H107" s="127" t="s">
        <v>15</v>
      </c>
      <c r="J107" s="34"/>
      <c r="K107" s="34"/>
      <c r="L107" s="34"/>
      <c r="M107" s="34"/>
      <c r="N107" s="34">
        <f t="shared" si="3"/>
        <v>0</v>
      </c>
      <c r="O107" s="34"/>
      <c r="P107" s="34"/>
      <c r="Q107" s="34"/>
      <c r="R107" s="34"/>
    </row>
    <row r="108" spans="1:21" s="7" customFormat="1" ht="15" hidden="1" customHeight="1" x14ac:dyDescent="0.25">
      <c r="A108" s="31" t="s">
        <v>171</v>
      </c>
      <c r="B108" s="99"/>
      <c r="C108" s="99"/>
      <c r="E108" s="30">
        <v>5</v>
      </c>
      <c r="F108" s="127" t="s">
        <v>12</v>
      </c>
      <c r="G108" s="30" t="s">
        <v>173</v>
      </c>
      <c r="H108" s="127" t="s">
        <v>8</v>
      </c>
      <c r="J108" s="34"/>
      <c r="K108" s="34"/>
      <c r="L108" s="34"/>
      <c r="M108" s="34"/>
      <c r="N108" s="34">
        <f t="shared" si="3"/>
        <v>0</v>
      </c>
      <c r="O108" s="34"/>
      <c r="P108" s="34"/>
      <c r="Q108" s="34"/>
      <c r="R108" s="34"/>
    </row>
    <row r="109" spans="1:21" s="7" customFormat="1" ht="15" hidden="1" customHeight="1" x14ac:dyDescent="0.25">
      <c r="A109" s="31" t="s">
        <v>172</v>
      </c>
      <c r="B109" s="99"/>
      <c r="C109" s="99"/>
      <c r="E109" s="30">
        <v>5</v>
      </c>
      <c r="F109" s="127" t="s">
        <v>12</v>
      </c>
      <c r="G109" s="30" t="s">
        <v>173</v>
      </c>
      <c r="H109" s="127" t="s">
        <v>10</v>
      </c>
      <c r="J109" s="34"/>
      <c r="K109" s="34"/>
      <c r="L109" s="34"/>
      <c r="M109" s="34"/>
      <c r="N109" s="34">
        <f t="shared" si="3"/>
        <v>0</v>
      </c>
      <c r="O109" s="34"/>
      <c r="P109" s="34"/>
      <c r="Q109" s="34"/>
      <c r="R109" s="34"/>
    </row>
    <row r="110" spans="1:21" s="7" customFormat="1" ht="15" hidden="1" customHeight="1" x14ac:dyDescent="0.25">
      <c r="A110" s="31" t="s">
        <v>86</v>
      </c>
      <c r="B110" s="99"/>
      <c r="C110" s="99"/>
      <c r="E110" s="30">
        <v>5</v>
      </c>
      <c r="F110" s="127" t="s">
        <v>12</v>
      </c>
      <c r="G110" s="30" t="s">
        <v>173</v>
      </c>
      <c r="H110" s="127" t="s">
        <v>15</v>
      </c>
      <c r="J110" s="34"/>
      <c r="K110" s="34"/>
      <c r="L110" s="34"/>
      <c r="M110" s="34"/>
      <c r="N110" s="34">
        <f t="shared" si="3"/>
        <v>0</v>
      </c>
      <c r="O110" s="34"/>
      <c r="P110" s="34"/>
      <c r="Q110" s="34"/>
      <c r="R110" s="34"/>
    </row>
    <row r="111" spans="1:21" s="7" customFormat="1" ht="15" customHeight="1" x14ac:dyDescent="0.25">
      <c r="A111" s="31" t="s">
        <v>61</v>
      </c>
      <c r="B111" s="99"/>
      <c r="C111" s="99"/>
      <c r="E111" s="289" t="s">
        <v>366</v>
      </c>
      <c r="F111" s="289"/>
      <c r="G111" s="289"/>
      <c r="H111" s="289"/>
      <c r="J111" s="34"/>
      <c r="K111" s="34"/>
      <c r="L111" s="34"/>
      <c r="M111" s="34"/>
      <c r="N111" s="34">
        <f t="shared" ref="N111" si="5">P111-L111</f>
        <v>1000000</v>
      </c>
      <c r="O111" s="34"/>
      <c r="P111" s="34">
        <v>1000000</v>
      </c>
      <c r="Q111" s="34"/>
      <c r="R111" s="34">
        <v>3559000</v>
      </c>
    </row>
    <row r="112" spans="1:21" s="7" customFormat="1" ht="15" customHeight="1" x14ac:dyDescent="0.25">
      <c r="A112" s="31" t="s">
        <v>80</v>
      </c>
      <c r="B112" s="99"/>
      <c r="C112" s="99"/>
      <c r="E112" s="289" t="s">
        <v>371</v>
      </c>
      <c r="F112" s="289"/>
      <c r="G112" s="289"/>
      <c r="H112" s="289"/>
      <c r="J112" s="34">
        <v>12232000</v>
      </c>
      <c r="K112" s="34"/>
      <c r="L112" s="34">
        <v>11236300</v>
      </c>
      <c r="M112" s="34"/>
      <c r="N112" s="34">
        <f t="shared" si="3"/>
        <v>12513700</v>
      </c>
      <c r="O112" s="34"/>
      <c r="P112" s="34">
        <v>23750000</v>
      </c>
      <c r="Q112" s="34"/>
      <c r="R112" s="34">
        <v>39394800</v>
      </c>
      <c r="U112" s="7">
        <f>3841750</f>
        <v>3841750</v>
      </c>
    </row>
    <row r="113" spans="1:21" s="7" customFormat="1" ht="15" customHeight="1" x14ac:dyDescent="0.25">
      <c r="A113" s="31" t="s">
        <v>246</v>
      </c>
      <c r="B113" s="99"/>
      <c r="C113" s="99"/>
      <c r="E113" s="289" t="s">
        <v>372</v>
      </c>
      <c r="F113" s="289"/>
      <c r="G113" s="289"/>
      <c r="H113" s="289"/>
      <c r="J113" s="34">
        <v>605795</v>
      </c>
      <c r="K113" s="34"/>
      <c r="L113" s="34">
        <v>202176</v>
      </c>
      <c r="M113" s="34"/>
      <c r="N113" s="34">
        <f t="shared" si="3"/>
        <v>6876624</v>
      </c>
      <c r="O113" s="34"/>
      <c r="P113" s="34">
        <v>7078800</v>
      </c>
      <c r="Q113" s="34"/>
      <c r="R113" s="34">
        <v>4967000</v>
      </c>
      <c r="U113" s="7">
        <f>N151-U112</f>
        <v>40259172.509999998</v>
      </c>
    </row>
    <row r="114" spans="1:21" s="7" customFormat="1" ht="18" customHeight="1" x14ac:dyDescent="0.3">
      <c r="A114" s="293" t="s">
        <v>190</v>
      </c>
      <c r="B114" s="293"/>
      <c r="C114" s="293"/>
      <c r="J114" s="138">
        <f>SUM(J47:J113)</f>
        <v>15195856.060000001</v>
      </c>
      <c r="K114" s="139"/>
      <c r="L114" s="138">
        <f>SUM(L47:L113)</f>
        <v>12623837.199999999</v>
      </c>
      <c r="M114" s="34"/>
      <c r="N114" s="138">
        <f>SUM(N47:N113)</f>
        <v>34383162.799999997</v>
      </c>
      <c r="O114" s="34"/>
      <c r="P114" s="138">
        <f>SUM(P47:P113)</f>
        <v>47007000</v>
      </c>
      <c r="Q114" s="34"/>
      <c r="R114" s="138">
        <f>SUM(R47:R113)</f>
        <v>62301100</v>
      </c>
    </row>
    <row r="115" spans="1:21" s="7" customFormat="1" ht="6" customHeight="1" x14ac:dyDescent="0.3">
      <c r="A115" s="19"/>
      <c r="B115" s="19"/>
      <c r="C115" s="19"/>
      <c r="J115" s="18"/>
      <c r="K115" s="18"/>
    </row>
    <row r="116" spans="1:21" s="7" customFormat="1" ht="18" hidden="1" customHeight="1" x14ac:dyDescent="0.25">
      <c r="A116" s="63" t="s">
        <v>188</v>
      </c>
    </row>
    <row r="117" spans="1:21" s="7" customFormat="1" ht="12" hidden="1" customHeight="1" x14ac:dyDescent="0.25">
      <c r="A117" s="75" t="s">
        <v>108</v>
      </c>
      <c r="E117" s="100">
        <v>5</v>
      </c>
      <c r="F117" s="101" t="s">
        <v>28</v>
      </c>
      <c r="G117" s="100" t="s">
        <v>7</v>
      </c>
      <c r="H117" s="100" t="s">
        <v>17</v>
      </c>
    </row>
    <row r="118" spans="1:21" s="7" customFormat="1" ht="12" hidden="1" customHeight="1" x14ac:dyDescent="0.25">
      <c r="A118" s="75" t="s">
        <v>179</v>
      </c>
      <c r="E118" s="100">
        <v>5</v>
      </c>
      <c r="F118" s="101" t="s">
        <v>28</v>
      </c>
      <c r="G118" s="100" t="s">
        <v>7</v>
      </c>
      <c r="H118" s="100" t="s">
        <v>63</v>
      </c>
    </row>
    <row r="119" spans="1:21" s="7" customFormat="1" ht="12" hidden="1" customHeight="1" x14ac:dyDescent="0.25">
      <c r="A119" s="75" t="s">
        <v>180</v>
      </c>
      <c r="E119" s="100">
        <v>5</v>
      </c>
      <c r="F119" s="101" t="s">
        <v>28</v>
      </c>
      <c r="G119" s="100" t="s">
        <v>7</v>
      </c>
      <c r="H119" s="102" t="s">
        <v>48</v>
      </c>
    </row>
    <row r="120" spans="1:21" s="7" customFormat="1" ht="12" hidden="1" customHeight="1" x14ac:dyDescent="0.25">
      <c r="A120" s="75" t="s">
        <v>180</v>
      </c>
      <c r="E120" s="100">
        <v>5</v>
      </c>
      <c r="F120" s="101" t="s">
        <v>28</v>
      </c>
      <c r="G120" s="100" t="s">
        <v>7</v>
      </c>
      <c r="H120" s="102" t="s">
        <v>48</v>
      </c>
    </row>
    <row r="121" spans="1:21" s="7" customFormat="1" ht="12" hidden="1" customHeight="1" x14ac:dyDescent="0.25">
      <c r="A121" s="75" t="s">
        <v>181</v>
      </c>
      <c r="E121" s="100">
        <v>5</v>
      </c>
      <c r="F121" s="101" t="s">
        <v>28</v>
      </c>
      <c r="G121" s="100" t="s">
        <v>7</v>
      </c>
      <c r="H121" s="100" t="s">
        <v>10</v>
      </c>
    </row>
    <row r="122" spans="1:21" s="7" customFormat="1" ht="12" hidden="1" customHeight="1" x14ac:dyDescent="0.25">
      <c r="A122" s="75" t="s">
        <v>180</v>
      </c>
      <c r="E122" s="100">
        <v>5</v>
      </c>
      <c r="F122" s="101" t="s">
        <v>28</v>
      </c>
      <c r="G122" s="100" t="s">
        <v>7</v>
      </c>
      <c r="H122" s="102" t="s">
        <v>48</v>
      </c>
    </row>
    <row r="123" spans="1:21" s="7" customFormat="1" ht="12" hidden="1" customHeight="1" x14ac:dyDescent="0.25">
      <c r="A123" s="75" t="s">
        <v>182</v>
      </c>
      <c r="E123" s="100">
        <v>5</v>
      </c>
      <c r="F123" s="101" t="s">
        <v>28</v>
      </c>
      <c r="G123" s="100" t="s">
        <v>7</v>
      </c>
      <c r="H123" s="100" t="s">
        <v>8</v>
      </c>
    </row>
    <row r="124" spans="1:21" s="7" customFormat="1" ht="12" hidden="1" customHeight="1" x14ac:dyDescent="0.25">
      <c r="A124" s="75" t="s">
        <v>183</v>
      </c>
      <c r="E124" s="100">
        <v>5</v>
      </c>
      <c r="F124" s="101" t="s">
        <v>28</v>
      </c>
      <c r="G124" s="100" t="s">
        <v>7</v>
      </c>
      <c r="H124" s="100" t="s">
        <v>15</v>
      </c>
    </row>
    <row r="125" spans="1:21" s="7" customFormat="1" ht="19" hidden="1" customHeight="1" x14ac:dyDescent="0.3">
      <c r="A125" s="58" t="s">
        <v>184</v>
      </c>
      <c r="J125" s="59">
        <f>SUM(J117:J124)</f>
        <v>0</v>
      </c>
      <c r="K125" s="25"/>
      <c r="L125" s="59">
        <f>SUM(L117:L124)</f>
        <v>0</v>
      </c>
      <c r="M125" s="25"/>
      <c r="N125" s="59">
        <f>SUM(N117:N124)</f>
        <v>0</v>
      </c>
      <c r="O125" s="25"/>
      <c r="P125" s="59">
        <f>SUM(P117:P124)</f>
        <v>0</v>
      </c>
      <c r="Q125" s="25"/>
      <c r="R125" s="59">
        <f>SUM(R117:R124)</f>
        <v>0</v>
      </c>
    </row>
    <row r="126" spans="1:21" s="7" customFormat="1" ht="6" hidden="1" customHeight="1" x14ac:dyDescent="0.25"/>
    <row r="127" spans="1:21" s="7" customFormat="1" ht="18" hidden="1" customHeight="1" x14ac:dyDescent="0.3">
      <c r="A127" s="62" t="s">
        <v>189</v>
      </c>
      <c r="B127" s="11"/>
      <c r="C127" s="11"/>
    </row>
    <row r="128" spans="1:21" s="7" customFormat="1" ht="12.75" hidden="1" customHeight="1" x14ac:dyDescent="0.25">
      <c r="A128" s="64" t="s">
        <v>89</v>
      </c>
      <c r="B128" s="9"/>
      <c r="C128" s="9"/>
      <c r="E128" s="100">
        <v>1</v>
      </c>
      <c r="F128" s="101" t="s">
        <v>12</v>
      </c>
      <c r="G128" s="100" t="s">
        <v>53</v>
      </c>
      <c r="H128" s="102" t="s">
        <v>10</v>
      </c>
    </row>
    <row r="129" spans="1:8" s="7" customFormat="1" ht="12.75" hidden="1" customHeight="1" x14ac:dyDescent="0.25">
      <c r="A129" s="75" t="s">
        <v>91</v>
      </c>
      <c r="B129" s="99"/>
      <c r="C129" s="99"/>
      <c r="E129" s="100">
        <v>1</v>
      </c>
      <c r="F129" s="101" t="s">
        <v>92</v>
      </c>
      <c r="G129" s="100" t="s">
        <v>7</v>
      </c>
      <c r="H129" s="100" t="s">
        <v>8</v>
      </c>
    </row>
    <row r="130" spans="1:8" s="7" customFormat="1" ht="12.75" hidden="1" customHeight="1" x14ac:dyDescent="0.25">
      <c r="A130" s="75" t="s">
        <v>93</v>
      </c>
      <c r="B130" s="99"/>
      <c r="C130" s="99"/>
      <c r="E130" s="100">
        <v>1</v>
      </c>
      <c r="F130" s="101" t="s">
        <v>92</v>
      </c>
      <c r="G130" s="100" t="s">
        <v>33</v>
      </c>
      <c r="H130" s="100" t="s">
        <v>8</v>
      </c>
    </row>
    <row r="131" spans="1:8" s="7" customFormat="1" ht="12.75" hidden="1" customHeight="1" x14ac:dyDescent="0.25">
      <c r="A131" s="75" t="s">
        <v>94</v>
      </c>
      <c r="B131" s="104"/>
      <c r="C131" s="104"/>
      <c r="E131" s="100">
        <v>1</v>
      </c>
      <c r="F131" s="101" t="s">
        <v>92</v>
      </c>
      <c r="G131" s="100" t="s">
        <v>33</v>
      </c>
      <c r="H131" s="100" t="s">
        <v>48</v>
      </c>
    </row>
    <row r="132" spans="1:8" s="7" customFormat="1" ht="12.75" hidden="1" customHeight="1" x14ac:dyDescent="0.25">
      <c r="A132" s="75" t="s">
        <v>95</v>
      </c>
      <c r="B132" s="104"/>
      <c r="C132" s="104"/>
      <c r="D132" s="101"/>
      <c r="E132" s="100">
        <v>1</v>
      </c>
      <c r="F132" s="101" t="s">
        <v>92</v>
      </c>
      <c r="G132" s="100" t="s">
        <v>53</v>
      </c>
      <c r="H132" s="100" t="s">
        <v>10</v>
      </c>
    </row>
    <row r="133" spans="1:8" s="7" customFormat="1" ht="12.75" hidden="1" customHeight="1" x14ac:dyDescent="0.25">
      <c r="A133" s="75" t="s">
        <v>99</v>
      </c>
      <c r="B133" s="99"/>
      <c r="C133" s="99"/>
      <c r="E133" s="100">
        <v>1</v>
      </c>
      <c r="F133" s="101" t="s">
        <v>92</v>
      </c>
      <c r="G133" s="100" t="s">
        <v>53</v>
      </c>
      <c r="H133" s="100" t="s">
        <v>19</v>
      </c>
    </row>
    <row r="134" spans="1:8" s="7" customFormat="1" ht="12.75" hidden="1" customHeight="1" x14ac:dyDescent="0.25">
      <c r="A134" s="75" t="s">
        <v>102</v>
      </c>
      <c r="B134" s="99"/>
      <c r="C134" s="99"/>
      <c r="E134" s="100">
        <v>1</v>
      </c>
      <c r="F134" s="101" t="s">
        <v>92</v>
      </c>
      <c r="G134" s="100" t="s">
        <v>53</v>
      </c>
      <c r="H134" s="100" t="s">
        <v>24</v>
      </c>
    </row>
    <row r="135" spans="1:8" s="7" customFormat="1" ht="6" hidden="1" customHeight="1" x14ac:dyDescent="0.25">
      <c r="A135" s="75"/>
      <c r="B135" s="99"/>
      <c r="C135" s="99"/>
      <c r="E135" s="100"/>
      <c r="F135" s="101"/>
      <c r="G135" s="100"/>
      <c r="H135" s="100"/>
    </row>
    <row r="136" spans="1:8" s="7" customFormat="1" ht="12.75" hidden="1" customHeight="1" x14ac:dyDescent="0.25">
      <c r="A136" s="75" t="s">
        <v>266</v>
      </c>
      <c r="B136" s="99"/>
      <c r="C136" s="99"/>
      <c r="D136" s="101"/>
      <c r="E136" s="100">
        <v>1</v>
      </c>
      <c r="F136" s="101" t="s">
        <v>92</v>
      </c>
      <c r="G136" s="100" t="s">
        <v>53</v>
      </c>
      <c r="H136" s="100" t="s">
        <v>44</v>
      </c>
    </row>
    <row r="137" spans="1:8" s="7" customFormat="1" ht="12.75" hidden="1" customHeight="1" x14ac:dyDescent="0.25">
      <c r="A137" s="75" t="s">
        <v>104</v>
      </c>
      <c r="B137" s="99"/>
      <c r="C137" s="99"/>
      <c r="D137" s="101"/>
      <c r="E137" s="100">
        <v>1</v>
      </c>
      <c r="F137" s="101" t="s">
        <v>92</v>
      </c>
      <c r="G137" s="100" t="s">
        <v>53</v>
      </c>
      <c r="H137" s="102" t="s">
        <v>48</v>
      </c>
    </row>
    <row r="138" spans="1:8" s="7" customFormat="1" ht="12.75" hidden="1" customHeight="1" x14ac:dyDescent="0.25">
      <c r="A138" s="75" t="s">
        <v>174</v>
      </c>
      <c r="B138" s="99"/>
      <c r="C138" s="99"/>
      <c r="E138" s="100">
        <v>1</v>
      </c>
      <c r="F138" s="101" t="s">
        <v>92</v>
      </c>
      <c r="G138" s="100" t="s">
        <v>53</v>
      </c>
      <c r="H138" s="100" t="s">
        <v>81</v>
      </c>
    </row>
    <row r="139" spans="1:8" s="7" customFormat="1" ht="12.75" hidden="1" customHeight="1" x14ac:dyDescent="0.25">
      <c r="A139" s="75" t="s">
        <v>175</v>
      </c>
      <c r="B139" s="99"/>
      <c r="C139" s="99"/>
      <c r="E139" s="100">
        <v>1</v>
      </c>
      <c r="F139" s="101" t="s">
        <v>92</v>
      </c>
      <c r="G139" s="100" t="s">
        <v>53</v>
      </c>
      <c r="H139" s="100" t="s">
        <v>44</v>
      </c>
    </row>
    <row r="140" spans="1:8" s="7" customFormat="1" ht="12.75" hidden="1" customHeight="1" x14ac:dyDescent="0.25">
      <c r="A140" s="75" t="s">
        <v>176</v>
      </c>
      <c r="B140" s="99"/>
      <c r="C140" s="99"/>
      <c r="E140" s="100">
        <v>1</v>
      </c>
      <c r="F140" s="101" t="s">
        <v>92</v>
      </c>
      <c r="G140" s="100" t="s">
        <v>53</v>
      </c>
      <c r="H140" s="100" t="s">
        <v>145</v>
      </c>
    </row>
    <row r="141" spans="1:8" s="7" customFormat="1" ht="12.75" hidden="1" customHeight="1" x14ac:dyDescent="0.25">
      <c r="A141" s="75" t="s">
        <v>100</v>
      </c>
      <c r="B141" s="99"/>
      <c r="C141" s="99"/>
      <c r="E141" s="100">
        <v>1</v>
      </c>
      <c r="F141" s="101" t="s">
        <v>92</v>
      </c>
      <c r="G141" s="100" t="s">
        <v>53</v>
      </c>
      <c r="H141" s="100" t="s">
        <v>101</v>
      </c>
    </row>
    <row r="142" spans="1:8" s="7" customFormat="1" ht="12.75" hidden="1" customHeight="1" x14ac:dyDescent="0.25">
      <c r="A142" s="75" t="s">
        <v>103</v>
      </c>
      <c r="B142" s="99"/>
      <c r="C142" s="99"/>
      <c r="E142" s="100">
        <v>1</v>
      </c>
      <c r="F142" s="101" t="s">
        <v>92</v>
      </c>
      <c r="G142" s="100" t="s">
        <v>53</v>
      </c>
      <c r="H142" s="100" t="s">
        <v>27</v>
      </c>
    </row>
    <row r="143" spans="1:8" s="7" customFormat="1" ht="12.75" hidden="1" customHeight="1" x14ac:dyDescent="0.25">
      <c r="A143" s="75" t="s">
        <v>104</v>
      </c>
      <c r="B143" s="99"/>
      <c r="C143" s="99"/>
      <c r="D143" s="101"/>
      <c r="E143" s="100">
        <v>1</v>
      </c>
      <c r="F143" s="101" t="s">
        <v>92</v>
      </c>
      <c r="G143" s="100" t="s">
        <v>53</v>
      </c>
      <c r="H143" s="102" t="s">
        <v>48</v>
      </c>
    </row>
    <row r="144" spans="1:8" s="7" customFormat="1" ht="12.75" hidden="1" customHeight="1" x14ac:dyDescent="0.25">
      <c r="A144" s="75" t="s">
        <v>105</v>
      </c>
      <c r="B144" s="99"/>
      <c r="C144" s="99"/>
      <c r="D144" s="101"/>
      <c r="E144" s="100">
        <v>1</v>
      </c>
      <c r="F144" s="101" t="s">
        <v>92</v>
      </c>
      <c r="G144" s="100" t="s">
        <v>66</v>
      </c>
      <c r="H144" s="100" t="s">
        <v>8</v>
      </c>
    </row>
    <row r="145" spans="1:21" s="7" customFormat="1" ht="12.75" hidden="1" customHeight="1" x14ac:dyDescent="0.25">
      <c r="A145" s="75" t="s">
        <v>96</v>
      </c>
      <c r="B145" s="99"/>
      <c r="C145" s="99"/>
      <c r="E145" s="100">
        <v>1</v>
      </c>
      <c r="F145" s="101" t="s">
        <v>92</v>
      </c>
      <c r="G145" s="100" t="s">
        <v>92</v>
      </c>
      <c r="H145" s="100" t="s">
        <v>8</v>
      </c>
    </row>
    <row r="146" spans="1:21" s="7" customFormat="1" ht="12.75" hidden="1" customHeight="1" x14ac:dyDescent="0.25">
      <c r="A146" s="75" t="s">
        <v>106</v>
      </c>
      <c r="B146" s="99"/>
      <c r="C146" s="99"/>
      <c r="D146" s="101"/>
      <c r="E146" s="100">
        <v>1</v>
      </c>
      <c r="F146" s="101" t="s">
        <v>92</v>
      </c>
      <c r="G146" s="100" t="s">
        <v>58</v>
      </c>
      <c r="H146" s="102" t="s">
        <v>48</v>
      </c>
    </row>
    <row r="147" spans="1:21" s="7" customFormat="1" ht="12.75" hidden="1" customHeight="1" x14ac:dyDescent="0.25">
      <c r="A147" s="75" t="s">
        <v>177</v>
      </c>
      <c r="B147" s="99"/>
      <c r="C147" s="99"/>
      <c r="D147" s="101"/>
      <c r="E147" s="100">
        <v>1</v>
      </c>
      <c r="F147" s="101" t="s">
        <v>92</v>
      </c>
      <c r="G147" s="100" t="s">
        <v>28</v>
      </c>
      <c r="H147" s="100" t="s">
        <v>8</v>
      </c>
    </row>
    <row r="148" spans="1:21" s="7" customFormat="1" ht="12.75" hidden="1" customHeight="1" x14ac:dyDescent="0.25">
      <c r="A148" s="75" t="s">
        <v>178</v>
      </c>
      <c r="B148" s="99"/>
      <c r="C148" s="99"/>
      <c r="D148" s="101"/>
      <c r="E148" s="100">
        <v>1</v>
      </c>
      <c r="F148" s="101" t="s">
        <v>92</v>
      </c>
      <c r="G148" s="100" t="s">
        <v>28</v>
      </c>
      <c r="H148" s="100" t="s">
        <v>44</v>
      </c>
    </row>
    <row r="149" spans="1:21" s="25" customFormat="1" ht="19" hidden="1" customHeight="1" x14ac:dyDescent="0.3">
      <c r="A149" s="58" t="s">
        <v>107</v>
      </c>
      <c r="B149" s="24"/>
      <c r="C149" s="24"/>
      <c r="J149" s="20">
        <f>SUM(J129:J148)</f>
        <v>0</v>
      </c>
      <c r="K149" s="21"/>
      <c r="L149" s="20">
        <f>SUM(L129:L148)</f>
        <v>0</v>
      </c>
      <c r="N149" s="20">
        <f>SUM(N129:N148)</f>
        <v>0</v>
      </c>
      <c r="P149" s="20">
        <f>SUM(P129:P148)</f>
        <v>0</v>
      </c>
      <c r="R149" s="20">
        <f>SUM(R129:R148)</f>
        <v>0</v>
      </c>
    </row>
    <row r="150" spans="1:21" s="7" customFormat="1" ht="6" hidden="1" customHeight="1" x14ac:dyDescent="0.25"/>
    <row r="151" spans="1:21" s="7" customFormat="1" ht="20.149999999999999" customHeight="1" thickBot="1" x14ac:dyDescent="0.35">
      <c r="A151" s="11" t="s">
        <v>109</v>
      </c>
      <c r="B151" s="26"/>
      <c r="C151" s="26"/>
      <c r="J151" s="27">
        <f>J44+J114+J125+J149</f>
        <v>26385068.399999999</v>
      </c>
      <c r="K151" s="21"/>
      <c r="L151" s="27">
        <f>L44+L114+L125+L149</f>
        <v>17750223.289999999</v>
      </c>
      <c r="N151" s="27">
        <f>N44+N114+N125+N149</f>
        <v>44100922.509999998</v>
      </c>
      <c r="P151" s="27">
        <f>P44+P114+P125+P149</f>
        <v>61851145.799999997</v>
      </c>
      <c r="R151" s="27">
        <f>R44+R114+R125+R149</f>
        <v>78273499.670000002</v>
      </c>
      <c r="U151" s="7">
        <f>N151-U112</f>
        <v>40259172.509999998</v>
      </c>
    </row>
    <row r="152" spans="1:21" s="7" customFormat="1" ht="13" thickTop="1" x14ac:dyDescent="0.25">
      <c r="A152" s="29"/>
      <c r="B152" s="29"/>
      <c r="C152" s="29"/>
      <c r="D152" s="32"/>
      <c r="E152" s="29"/>
      <c r="F152" s="29"/>
      <c r="H152" s="33"/>
      <c r="I152" s="33"/>
      <c r="J152" s="33"/>
      <c r="K152" s="33"/>
      <c r="L152" s="33"/>
      <c r="M152" s="33"/>
    </row>
    <row r="153" spans="1:21" s="7" customFormat="1" x14ac:dyDescent="0.25"/>
    <row r="154" spans="1:21" x14ac:dyDescent="0.25">
      <c r="A154" s="289" t="s">
        <v>132</v>
      </c>
      <c r="B154" s="289"/>
      <c r="C154" s="289"/>
      <c r="D154" s="31"/>
      <c r="E154" s="30"/>
      <c r="G154" s="29"/>
      <c r="I154" s="29"/>
      <c r="J154" s="289" t="s">
        <v>262</v>
      </c>
      <c r="K154" s="289"/>
      <c r="L154" s="289"/>
      <c r="M154" s="42"/>
      <c r="N154" s="44"/>
      <c r="O154" s="44"/>
      <c r="P154" s="43" t="s">
        <v>134</v>
      </c>
    </row>
    <row r="155" spans="1:21" x14ac:dyDescent="0.25">
      <c r="A155" s="45"/>
      <c r="D155" s="31"/>
      <c r="E155" s="46"/>
      <c r="G155" s="29"/>
      <c r="I155" s="29"/>
      <c r="J155" s="144"/>
      <c r="M155" s="87"/>
      <c r="N155" s="34"/>
      <c r="O155" s="34"/>
      <c r="P155" s="46"/>
    </row>
    <row r="156" spans="1:21" x14ac:dyDescent="0.25">
      <c r="A156" s="45"/>
      <c r="D156" s="31"/>
      <c r="E156" s="46"/>
      <c r="G156" s="29"/>
      <c r="I156" s="29"/>
      <c r="J156" s="144"/>
      <c r="M156" s="87"/>
      <c r="N156" s="34"/>
      <c r="O156" s="34"/>
      <c r="P156" s="46"/>
    </row>
    <row r="157" spans="1:21" x14ac:dyDescent="0.25">
      <c r="A157" s="47"/>
      <c r="D157" s="29"/>
      <c r="E157" s="48"/>
      <c r="G157" s="29"/>
      <c r="I157" s="29"/>
      <c r="J157" s="29"/>
      <c r="M157" s="29"/>
      <c r="P157" s="48"/>
    </row>
    <row r="158" spans="1:21" ht="13" x14ac:dyDescent="0.3">
      <c r="A158" s="292" t="s">
        <v>253</v>
      </c>
      <c r="B158" s="292"/>
      <c r="C158" s="292"/>
      <c r="D158" s="50"/>
      <c r="E158" s="51"/>
      <c r="G158" s="29"/>
      <c r="I158" s="29"/>
      <c r="J158" s="292" t="s">
        <v>274</v>
      </c>
      <c r="K158" s="292"/>
      <c r="L158" s="292"/>
      <c r="M158" s="52"/>
      <c r="N158" s="54"/>
      <c r="O158" s="54"/>
      <c r="P158" s="53" t="s">
        <v>136</v>
      </c>
    </row>
    <row r="159" spans="1:21" x14ac:dyDescent="0.25">
      <c r="A159" s="289" t="s">
        <v>271</v>
      </c>
      <c r="B159" s="289"/>
      <c r="C159" s="289"/>
      <c r="D159" s="29"/>
      <c r="E159" s="30"/>
      <c r="G159" s="29"/>
      <c r="I159" s="29"/>
      <c r="J159" s="289" t="s">
        <v>255</v>
      </c>
      <c r="K159" s="289"/>
      <c r="L159" s="289"/>
      <c r="M159" s="31"/>
      <c r="N159" s="33"/>
      <c r="O159" s="33"/>
      <c r="P159" s="55" t="s">
        <v>138</v>
      </c>
    </row>
  </sheetData>
  <customSheetViews>
    <customSheetView guid="{DE3A1FFE-44A0-41BD-98AB-2A2226968564}" showPageBreaks="1" printArea="1" hiddenRows="1" view="pageBreakPreview">
      <pane xSplit="1" ySplit="14" topLeftCell="B15" activePane="bottomRight" state="frozen"/>
      <selection pane="bottomRight" activeCell="J15" sqref="J15"/>
      <rowBreaks count="1" manualBreakCount="1">
        <brk id="68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144" activePane="bottomRight" state="frozen"/>
      <selection pane="bottomRight" activeCell="R17" sqref="R17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87" orientation="landscape" horizontalDpi="4294967292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5" activePane="bottomRight" state="frozen"/>
      <selection pane="bottomRight" activeCell="N73" sqref="N73"/>
      <rowBreaks count="1" manualBreakCount="1">
        <brk id="69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30" activePane="bottomRight" state="frozen"/>
      <selection pane="bottomRight" activeCell="F150" sqref="F150"/>
      <rowBreaks count="1" manualBreakCount="1">
        <brk id="69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998FCB8-1FEB-4076-ACE6-A225EE4366B3}" showPageBreaks="1" printArea="1" view="pageBreakPreview">
      <pane xSplit="1" ySplit="14" topLeftCell="B54" activePane="bottomRight" state="frozen"/>
      <selection pane="bottomRight" activeCell="C102" sqref="C102"/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65">
    <mergeCell ref="E113:H113"/>
    <mergeCell ref="E65:H65"/>
    <mergeCell ref="E66:H66"/>
    <mergeCell ref="E67:H67"/>
    <mergeCell ref="E68:H68"/>
    <mergeCell ref="E69:H69"/>
    <mergeCell ref="E95:H95"/>
    <mergeCell ref="E99:H99"/>
    <mergeCell ref="E100:H100"/>
    <mergeCell ref="E111:H111"/>
    <mergeCell ref="E112:H112"/>
    <mergeCell ref="E57:H57"/>
    <mergeCell ref="E58:H58"/>
    <mergeCell ref="E63:H63"/>
    <mergeCell ref="E64:H64"/>
    <mergeCell ref="E53:H53"/>
    <mergeCell ref="E54:H54"/>
    <mergeCell ref="E55:H55"/>
    <mergeCell ref="E56:H56"/>
    <mergeCell ref="E48:H48"/>
    <mergeCell ref="E49:H49"/>
    <mergeCell ref="E50:H50"/>
    <mergeCell ref="E51:H51"/>
    <mergeCell ref="E52:H52"/>
    <mergeCell ref="E39:H39"/>
    <mergeCell ref="E40:H40"/>
    <mergeCell ref="E41:H41"/>
    <mergeCell ref="E42:H42"/>
    <mergeCell ref="E47:H47"/>
    <mergeCell ref="E34:H34"/>
    <mergeCell ref="E35:H35"/>
    <mergeCell ref="E36:H36"/>
    <mergeCell ref="E37:H37"/>
    <mergeCell ref="E38:H38"/>
    <mergeCell ref="E29:H29"/>
    <mergeCell ref="E30:H30"/>
    <mergeCell ref="E31:H31"/>
    <mergeCell ref="E32:H32"/>
    <mergeCell ref="E33:H33"/>
    <mergeCell ref="E24:H24"/>
    <mergeCell ref="E25:H25"/>
    <mergeCell ref="E26:H26"/>
    <mergeCell ref="E27:H27"/>
    <mergeCell ref="E28:H28"/>
    <mergeCell ref="E19:H19"/>
    <mergeCell ref="E20:H20"/>
    <mergeCell ref="E21:H21"/>
    <mergeCell ref="E22:H22"/>
    <mergeCell ref="E23:H23"/>
    <mergeCell ref="J159:L159"/>
    <mergeCell ref="A158:C158"/>
    <mergeCell ref="A159:C159"/>
    <mergeCell ref="A154:C154"/>
    <mergeCell ref="A3:S3"/>
    <mergeCell ref="A4:S4"/>
    <mergeCell ref="L11:P11"/>
    <mergeCell ref="P12:P14"/>
    <mergeCell ref="A13:C13"/>
    <mergeCell ref="E13:H13"/>
    <mergeCell ref="A15:C15"/>
    <mergeCell ref="E15:H15"/>
    <mergeCell ref="A114:C114"/>
    <mergeCell ref="J154:L154"/>
    <mergeCell ref="J158:L158"/>
    <mergeCell ref="E18:H18"/>
  </mergeCells>
  <phoneticPr fontId="15" type="noConversion"/>
  <printOptions horizontalCentered="1"/>
  <pageMargins left="0.75" right="0.5" top="1" bottom="1" header="0.75" footer="0.5"/>
  <pageSetup paperSize="5" scale="90" orientation="landscape" horizontalDpi="4294967292" verticalDpi="300" r:id="rId6"/>
  <headerFooter alignWithMargins="0">
    <oddFooter>&amp;C&amp;"Arial Narrow,Regular"&amp;9Page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03"/>
  <sheetViews>
    <sheetView view="pageBreakPreview" zoomScaleNormal="85" zoomScaleSheetLayoutView="100" workbookViewId="0">
      <pane xSplit="1" ySplit="16" topLeftCell="B68" activePane="bottomRight" state="frozen"/>
      <selection pane="topRight" activeCell="B1" sqref="B1"/>
      <selection pane="bottomLeft" activeCell="A15" sqref="A15"/>
      <selection pane="bottomRight" activeCell="E47" sqref="E47:R55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9" width="8.84375" style="1"/>
    <col min="20" max="20" width="15.3046875" style="1" customWidth="1"/>
    <col min="21" max="21" width="11.84375" style="1" customWidth="1"/>
    <col min="22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725</v>
      </c>
      <c r="H6" s="3"/>
      <c r="I6" s="3"/>
      <c r="R6" s="70">
        <v>8711</v>
      </c>
    </row>
    <row r="7" spans="1:19" ht="15" customHeight="1" x14ac:dyDescent="0.3">
      <c r="A7" s="5" t="s">
        <v>118</v>
      </c>
      <c r="B7" s="2" t="s">
        <v>112</v>
      </c>
      <c r="C7" s="5" t="s">
        <v>212</v>
      </c>
    </row>
    <row r="8" spans="1:19" ht="15" customHeight="1" x14ac:dyDescent="0.3">
      <c r="A8" s="5" t="s">
        <v>119</v>
      </c>
      <c r="B8" s="2" t="s">
        <v>112</v>
      </c>
      <c r="C8" s="5" t="s">
        <v>868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185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85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188"/>
      <c r="L13" s="188" t="s">
        <v>319</v>
      </c>
      <c r="M13" s="188"/>
      <c r="N13" s="188" t="s">
        <v>319</v>
      </c>
      <c r="O13" s="188"/>
      <c r="P13" s="287"/>
      <c r="Q13" s="40"/>
      <c r="R13" s="188">
        <v>2022</v>
      </c>
    </row>
    <row r="14" spans="1:19" ht="15" customHeight="1" x14ac:dyDescent="0.25">
      <c r="A14" s="186"/>
      <c r="B14" s="186"/>
      <c r="C14" s="186"/>
      <c r="D14" s="9"/>
      <c r="E14" s="186"/>
      <c r="F14" s="186"/>
      <c r="G14" s="186"/>
      <c r="H14" s="186"/>
      <c r="I14" s="8"/>
      <c r="J14" s="188" t="s">
        <v>123</v>
      </c>
      <c r="K14" s="188"/>
      <c r="L14" s="188" t="s">
        <v>123</v>
      </c>
      <c r="M14" s="188"/>
      <c r="N14" s="188" t="s">
        <v>125</v>
      </c>
      <c r="O14" s="188"/>
      <c r="P14" s="287"/>
      <c r="Q14" s="40"/>
      <c r="R14" s="187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18" s="7" customFormat="1" ht="18" customHeight="1" x14ac:dyDescent="0.3">
      <c r="A17" s="62" t="s">
        <v>186</v>
      </c>
      <c r="B17" s="12"/>
      <c r="C17" s="12"/>
      <c r="J17" s="13"/>
      <c r="K17" s="13"/>
    </row>
    <row r="18" spans="1:18" s="7" customFormat="1" ht="18" customHeight="1" x14ac:dyDescent="0.25">
      <c r="A18" s="31" t="s">
        <v>6</v>
      </c>
      <c r="B18" s="99"/>
      <c r="C18" s="99"/>
      <c r="D18" s="100"/>
      <c r="E18" s="289" t="s">
        <v>324</v>
      </c>
      <c r="F18" s="289"/>
      <c r="G18" s="289"/>
      <c r="H18" s="289"/>
      <c r="I18" s="30"/>
      <c r="J18" s="77">
        <v>10854889.859999999</v>
      </c>
      <c r="K18" s="77"/>
      <c r="L18" s="44">
        <v>4778421.93</v>
      </c>
      <c r="M18" s="44"/>
      <c r="N18" s="44">
        <f>P18-L18</f>
        <v>13560093.600000001</v>
      </c>
      <c r="O18" s="44"/>
      <c r="P18" s="44">
        <v>18338515.530000001</v>
      </c>
      <c r="Q18" s="44"/>
      <c r="R18" s="44">
        <v>19440116.84</v>
      </c>
    </row>
    <row r="19" spans="1:18" s="7" customFormat="1" ht="12.75" hidden="1" customHeight="1" x14ac:dyDescent="0.25">
      <c r="A19" s="31" t="s">
        <v>9</v>
      </c>
      <c r="B19" s="118"/>
      <c r="C19" s="118"/>
      <c r="E19" s="289" t="s">
        <v>501</v>
      </c>
      <c r="F19" s="289"/>
      <c r="G19" s="289"/>
      <c r="H19" s="289"/>
      <c r="I19" s="88"/>
      <c r="J19" s="44"/>
      <c r="K19" s="44"/>
      <c r="L19" s="44"/>
      <c r="M19" s="44"/>
      <c r="N19" s="44"/>
      <c r="O19" s="44"/>
      <c r="P19" s="44"/>
      <c r="Q19" s="44"/>
      <c r="R19" s="44"/>
    </row>
    <row r="20" spans="1:18" s="7" customFormat="1" ht="18" customHeight="1" x14ac:dyDescent="0.25">
      <c r="A20" s="31" t="s">
        <v>11</v>
      </c>
      <c r="B20" s="99"/>
      <c r="C20" s="99"/>
      <c r="D20" s="100"/>
      <c r="E20" s="289" t="s">
        <v>325</v>
      </c>
      <c r="F20" s="289"/>
      <c r="G20" s="289"/>
      <c r="H20" s="289"/>
      <c r="I20" s="88"/>
      <c r="J20" s="77">
        <v>841186.12</v>
      </c>
      <c r="K20" s="77"/>
      <c r="L20" s="44">
        <v>362000</v>
      </c>
      <c r="M20" s="44"/>
      <c r="N20" s="44">
        <f t="shared" ref="N20:N23" si="0">P20-L20</f>
        <v>966000</v>
      </c>
      <c r="O20" s="44"/>
      <c r="P20" s="44">
        <v>1328000</v>
      </c>
      <c r="Q20" s="44"/>
      <c r="R20" s="44">
        <v>1344000</v>
      </c>
    </row>
    <row r="21" spans="1:18" s="7" customFormat="1" ht="18" customHeight="1" x14ac:dyDescent="0.25">
      <c r="A21" s="31" t="s">
        <v>13</v>
      </c>
      <c r="B21" s="99"/>
      <c r="C21" s="99"/>
      <c r="D21" s="100"/>
      <c r="E21" s="289" t="s">
        <v>326</v>
      </c>
      <c r="F21" s="289"/>
      <c r="G21" s="289"/>
      <c r="H21" s="289"/>
      <c r="I21" s="88"/>
      <c r="J21" s="77"/>
      <c r="K21" s="77"/>
      <c r="L21" s="44"/>
      <c r="M21" s="44"/>
      <c r="N21" s="44">
        <f t="shared" si="0"/>
        <v>102000</v>
      </c>
      <c r="O21" s="44"/>
      <c r="P21" s="44">
        <v>102000</v>
      </c>
      <c r="Q21" s="44"/>
      <c r="R21" s="44">
        <v>102000</v>
      </c>
    </row>
    <row r="22" spans="1:18" s="7" customFormat="1" ht="18" customHeight="1" x14ac:dyDescent="0.25">
      <c r="A22" s="31" t="s">
        <v>14</v>
      </c>
      <c r="B22" s="99"/>
      <c r="C22" s="99"/>
      <c r="D22" s="100"/>
      <c r="E22" s="289" t="s">
        <v>327</v>
      </c>
      <c r="F22" s="289"/>
      <c r="G22" s="289"/>
      <c r="H22" s="289"/>
      <c r="I22" s="88"/>
      <c r="J22" s="77"/>
      <c r="K22" s="77"/>
      <c r="L22" s="44"/>
      <c r="M22" s="44"/>
      <c r="N22" s="44">
        <f t="shared" si="0"/>
        <v>102000</v>
      </c>
      <c r="O22" s="44"/>
      <c r="P22" s="44">
        <v>102000</v>
      </c>
      <c r="Q22" s="44"/>
      <c r="R22" s="44">
        <v>102000</v>
      </c>
    </row>
    <row r="23" spans="1:18" s="7" customFormat="1" ht="18" customHeight="1" x14ac:dyDescent="0.25">
      <c r="A23" s="31" t="s">
        <v>16</v>
      </c>
      <c r="B23" s="99"/>
      <c r="C23" s="99"/>
      <c r="D23" s="100"/>
      <c r="E23" s="289" t="s">
        <v>328</v>
      </c>
      <c r="F23" s="289"/>
      <c r="G23" s="289"/>
      <c r="H23" s="289"/>
      <c r="I23" s="88"/>
      <c r="J23" s="77">
        <v>198000</v>
      </c>
      <c r="K23" s="77"/>
      <c r="L23" s="44">
        <v>174000</v>
      </c>
      <c r="M23" s="44"/>
      <c r="N23" s="44">
        <f t="shared" si="0"/>
        <v>162000</v>
      </c>
      <c r="O23" s="44"/>
      <c r="P23" s="44">
        <v>336000</v>
      </c>
      <c r="Q23" s="44"/>
      <c r="R23" s="44">
        <v>336000</v>
      </c>
    </row>
    <row r="24" spans="1:18" s="7" customFormat="1" ht="12.75" hidden="1" customHeight="1" x14ac:dyDescent="0.25">
      <c r="A24" s="31" t="s">
        <v>140</v>
      </c>
      <c r="B24" s="99"/>
      <c r="C24" s="99"/>
      <c r="D24" s="100"/>
      <c r="E24" s="289" t="s">
        <v>502</v>
      </c>
      <c r="F24" s="289"/>
      <c r="G24" s="289"/>
      <c r="H24" s="289"/>
      <c r="I24" s="88"/>
      <c r="J24" s="77"/>
      <c r="K24" s="77"/>
      <c r="L24" s="44"/>
      <c r="M24" s="44"/>
      <c r="N24" s="44"/>
      <c r="O24" s="44"/>
      <c r="P24" s="44"/>
      <c r="Q24" s="44"/>
      <c r="R24" s="44"/>
    </row>
    <row r="25" spans="1:18" s="7" customFormat="1" ht="12.75" hidden="1" customHeight="1" x14ac:dyDescent="0.25">
      <c r="A25" s="31" t="s">
        <v>142</v>
      </c>
      <c r="B25" s="99"/>
      <c r="C25" s="99"/>
      <c r="E25" s="289" t="s">
        <v>503</v>
      </c>
      <c r="F25" s="289"/>
      <c r="G25" s="289"/>
      <c r="H25" s="289"/>
      <c r="I25" s="88"/>
      <c r="J25" s="77"/>
      <c r="K25" s="77"/>
      <c r="L25" s="44"/>
      <c r="M25" s="44"/>
      <c r="N25" s="44"/>
      <c r="O25" s="44"/>
      <c r="P25" s="44"/>
      <c r="Q25" s="44"/>
      <c r="R25" s="44"/>
    </row>
    <row r="26" spans="1:18" s="7" customFormat="1" ht="12.75" hidden="1" customHeight="1" x14ac:dyDescent="0.25">
      <c r="A26" s="31" t="s">
        <v>143</v>
      </c>
      <c r="B26" s="99"/>
      <c r="C26" s="99"/>
      <c r="D26" s="100"/>
      <c r="E26" s="289" t="s">
        <v>504</v>
      </c>
      <c r="F26" s="289"/>
      <c r="G26" s="289"/>
      <c r="H26" s="289"/>
      <c r="I26" s="88"/>
      <c r="J26" s="77"/>
      <c r="K26" s="77"/>
      <c r="L26" s="44"/>
      <c r="M26" s="44"/>
      <c r="N26" s="44">
        <f t="shared" ref="N26:N41" si="1">P26-L26</f>
        <v>0</v>
      </c>
      <c r="O26" s="44"/>
      <c r="P26" s="44"/>
      <c r="Q26" s="44"/>
      <c r="R26" s="44"/>
    </row>
    <row r="27" spans="1:18" s="7" customFormat="1" ht="12.75" hidden="1" customHeight="1" x14ac:dyDescent="0.25">
      <c r="A27" s="31" t="s">
        <v>18</v>
      </c>
      <c r="B27" s="99"/>
      <c r="C27" s="99"/>
      <c r="D27" s="100"/>
      <c r="E27" s="289" t="s">
        <v>505</v>
      </c>
      <c r="F27" s="289"/>
      <c r="G27" s="289"/>
      <c r="H27" s="289"/>
      <c r="I27" s="88"/>
      <c r="J27" s="77"/>
      <c r="K27" s="77"/>
      <c r="L27" s="44"/>
      <c r="M27" s="44"/>
      <c r="N27" s="44">
        <f t="shared" si="1"/>
        <v>0</v>
      </c>
      <c r="O27" s="44"/>
      <c r="P27" s="44"/>
      <c r="Q27" s="44"/>
      <c r="R27" s="44"/>
    </row>
    <row r="28" spans="1:18" s="7" customFormat="1" ht="12.75" hidden="1" customHeight="1" x14ac:dyDescent="0.25">
      <c r="A28" s="31" t="s">
        <v>21</v>
      </c>
      <c r="B28" s="99"/>
      <c r="C28" s="99"/>
      <c r="D28" s="100"/>
      <c r="E28" s="289" t="s">
        <v>506</v>
      </c>
      <c r="F28" s="289"/>
      <c r="G28" s="289"/>
      <c r="H28" s="289"/>
      <c r="I28" s="88"/>
      <c r="J28" s="77"/>
      <c r="K28" s="77"/>
      <c r="L28" s="44"/>
      <c r="M28" s="44"/>
      <c r="N28" s="44">
        <f t="shared" si="1"/>
        <v>0</v>
      </c>
      <c r="O28" s="44"/>
      <c r="P28" s="44"/>
      <c r="Q28" s="44"/>
      <c r="R28" s="44"/>
    </row>
    <row r="29" spans="1:18" s="7" customFormat="1" ht="18" customHeight="1" x14ac:dyDescent="0.25">
      <c r="A29" s="31" t="s">
        <v>22</v>
      </c>
      <c r="B29" s="99"/>
      <c r="C29" s="99"/>
      <c r="D29" s="100"/>
      <c r="E29" s="289" t="s">
        <v>330</v>
      </c>
      <c r="F29" s="289"/>
      <c r="G29" s="289"/>
      <c r="H29" s="289"/>
      <c r="I29" s="88"/>
      <c r="J29" s="77">
        <v>244500</v>
      </c>
      <c r="K29" s="77"/>
      <c r="L29" s="44"/>
      <c r="M29" s="44"/>
      <c r="N29" s="44"/>
      <c r="O29" s="44"/>
      <c r="P29" s="44"/>
      <c r="Q29" s="44"/>
      <c r="R29" s="44"/>
    </row>
    <row r="30" spans="1:18" s="7" customFormat="1" ht="12.75" hidden="1" customHeight="1" x14ac:dyDescent="0.25">
      <c r="A30" s="31" t="s">
        <v>144</v>
      </c>
      <c r="B30" s="99"/>
      <c r="C30" s="99"/>
      <c r="D30" s="100"/>
      <c r="E30" s="289" t="s">
        <v>651</v>
      </c>
      <c r="F30" s="289"/>
      <c r="G30" s="289"/>
      <c r="H30" s="289"/>
      <c r="I30" s="88"/>
      <c r="J30" s="44"/>
      <c r="K30" s="44"/>
      <c r="L30" s="44"/>
      <c r="M30" s="44"/>
      <c r="N30" s="44">
        <f t="shared" si="1"/>
        <v>0</v>
      </c>
      <c r="O30" s="44"/>
      <c r="P30" s="44"/>
      <c r="Q30" s="44"/>
      <c r="R30" s="44"/>
    </row>
    <row r="31" spans="1:18" s="7" customFormat="1" ht="12.75" hidden="1" customHeight="1" x14ac:dyDescent="0.25">
      <c r="A31" s="31" t="s">
        <v>23</v>
      </c>
      <c r="B31" s="99"/>
      <c r="C31" s="99"/>
      <c r="D31" s="100"/>
      <c r="E31" s="289" t="s">
        <v>652</v>
      </c>
      <c r="F31" s="289"/>
      <c r="G31" s="289"/>
      <c r="H31" s="289"/>
      <c r="I31" s="88"/>
      <c r="J31" s="44"/>
      <c r="K31" s="44"/>
      <c r="L31" s="44"/>
      <c r="M31" s="44"/>
      <c r="N31" s="44">
        <f t="shared" si="1"/>
        <v>0</v>
      </c>
      <c r="O31" s="44"/>
      <c r="P31" s="44"/>
      <c r="Q31" s="44"/>
      <c r="R31" s="44"/>
    </row>
    <row r="32" spans="1:18" s="7" customFormat="1" ht="18" customHeight="1" x14ac:dyDescent="0.25">
      <c r="A32" s="31" t="s">
        <v>26</v>
      </c>
      <c r="B32" s="99"/>
      <c r="C32" s="99"/>
      <c r="D32" s="100"/>
      <c r="E32" s="289" t="s">
        <v>332</v>
      </c>
      <c r="F32" s="289"/>
      <c r="G32" s="289"/>
      <c r="H32" s="289"/>
      <c r="I32" s="88"/>
      <c r="J32" s="44">
        <v>910296.2</v>
      </c>
      <c r="K32" s="44"/>
      <c r="L32" s="44"/>
      <c r="M32" s="44"/>
      <c r="N32" s="44">
        <f>P32-L32</f>
        <v>1572387</v>
      </c>
      <c r="O32" s="44"/>
      <c r="P32" s="44">
        <v>1572387</v>
      </c>
      <c r="Q32" s="44"/>
      <c r="R32" s="44">
        <v>1621155</v>
      </c>
    </row>
    <row r="33" spans="1:18" s="7" customFormat="1" ht="18" customHeight="1" x14ac:dyDescent="0.25">
      <c r="A33" s="31" t="s">
        <v>25</v>
      </c>
      <c r="B33" s="99"/>
      <c r="C33" s="99"/>
      <c r="D33" s="100"/>
      <c r="E33" s="289" t="s">
        <v>333</v>
      </c>
      <c r="F33" s="289"/>
      <c r="G33" s="289"/>
      <c r="H33" s="289"/>
      <c r="I33" s="88"/>
      <c r="J33" s="44">
        <v>176000</v>
      </c>
      <c r="K33" s="44"/>
      <c r="L33" s="44"/>
      <c r="M33" s="44"/>
      <c r="N33" s="44">
        <f t="shared" si="1"/>
        <v>280000</v>
      </c>
      <c r="O33" s="44"/>
      <c r="P33" s="44">
        <v>280000</v>
      </c>
      <c r="Q33" s="44"/>
      <c r="R33" s="44">
        <v>280000</v>
      </c>
    </row>
    <row r="34" spans="1:18" s="7" customFormat="1" ht="18" customHeight="1" x14ac:dyDescent="0.25">
      <c r="A34" s="31" t="s">
        <v>139</v>
      </c>
      <c r="B34" s="99"/>
      <c r="C34" s="99"/>
      <c r="D34" s="100"/>
      <c r="E34" s="289" t="s">
        <v>334</v>
      </c>
      <c r="F34" s="289"/>
      <c r="G34" s="289"/>
      <c r="H34" s="289"/>
      <c r="I34" s="88"/>
      <c r="J34" s="77">
        <v>925220</v>
      </c>
      <c r="K34" s="77"/>
      <c r="L34" s="44">
        <v>794113</v>
      </c>
      <c r="M34" s="44"/>
      <c r="N34" s="44">
        <f>P34-L34</f>
        <v>778274</v>
      </c>
      <c r="O34" s="44"/>
      <c r="P34" s="44">
        <v>1572387</v>
      </c>
      <c r="Q34" s="44"/>
      <c r="R34" s="44">
        <v>1621155</v>
      </c>
    </row>
    <row r="35" spans="1:18" s="7" customFormat="1" ht="18" customHeight="1" x14ac:dyDescent="0.25">
      <c r="A35" s="31" t="s">
        <v>249</v>
      </c>
      <c r="B35" s="99"/>
      <c r="C35" s="99"/>
      <c r="D35" s="100"/>
      <c r="E35" s="289" t="s">
        <v>335</v>
      </c>
      <c r="F35" s="289"/>
      <c r="G35" s="289"/>
      <c r="H35" s="289"/>
      <c r="I35" s="88"/>
      <c r="J35" s="44">
        <v>1303586</v>
      </c>
      <c r="K35" s="44"/>
      <c r="L35" s="44">
        <v>573444.24</v>
      </c>
      <c r="M35" s="44"/>
      <c r="N35" s="44">
        <f t="shared" si="1"/>
        <v>1636237.2</v>
      </c>
      <c r="O35" s="44"/>
      <c r="P35" s="44">
        <v>2209681.44</v>
      </c>
      <c r="Q35" s="44"/>
      <c r="R35" s="44">
        <v>2334463.2000000002</v>
      </c>
    </row>
    <row r="36" spans="1:18" s="7" customFormat="1" ht="18" customHeight="1" x14ac:dyDescent="0.25">
      <c r="A36" s="31" t="s">
        <v>29</v>
      </c>
      <c r="B36" s="99"/>
      <c r="C36" s="99"/>
      <c r="D36" s="100"/>
      <c r="E36" s="289" t="s">
        <v>336</v>
      </c>
      <c r="F36" s="289"/>
      <c r="G36" s="289"/>
      <c r="H36" s="289"/>
      <c r="I36" s="88"/>
      <c r="J36" s="44">
        <v>42200</v>
      </c>
      <c r="K36" s="44"/>
      <c r="L36" s="44">
        <v>18100</v>
      </c>
      <c r="M36" s="44"/>
      <c r="N36" s="44">
        <f t="shared" si="1"/>
        <v>48300</v>
      </c>
      <c r="O36" s="44"/>
      <c r="P36" s="44">
        <v>66400</v>
      </c>
      <c r="Q36" s="44"/>
      <c r="R36" s="44">
        <v>67200</v>
      </c>
    </row>
    <row r="37" spans="1:18" s="7" customFormat="1" ht="18" customHeight="1" x14ac:dyDescent="0.25">
      <c r="A37" s="31" t="s">
        <v>30</v>
      </c>
      <c r="B37" s="99"/>
      <c r="C37" s="99"/>
      <c r="D37" s="100"/>
      <c r="E37" s="289" t="s">
        <v>337</v>
      </c>
      <c r="F37" s="289"/>
      <c r="G37" s="289"/>
      <c r="H37" s="289"/>
      <c r="I37" s="88"/>
      <c r="J37" s="44">
        <v>160309.89000000001</v>
      </c>
      <c r="K37" s="44"/>
      <c r="L37" s="44">
        <v>70170.22</v>
      </c>
      <c r="M37" s="44"/>
      <c r="N37" s="44">
        <f t="shared" si="1"/>
        <v>243760.46</v>
      </c>
      <c r="O37" s="44"/>
      <c r="P37" s="44">
        <v>313930.68</v>
      </c>
      <c r="Q37" s="44"/>
      <c r="R37" s="44">
        <v>381459.12</v>
      </c>
    </row>
    <row r="38" spans="1:18" s="7" customFormat="1" ht="18" customHeight="1" x14ac:dyDescent="0.25">
      <c r="A38" s="31" t="s">
        <v>31</v>
      </c>
      <c r="B38" s="99"/>
      <c r="C38" s="99"/>
      <c r="D38" s="100"/>
      <c r="E38" s="289" t="s">
        <v>338</v>
      </c>
      <c r="F38" s="289"/>
      <c r="G38" s="289"/>
      <c r="H38" s="289"/>
      <c r="I38" s="88"/>
      <c r="J38" s="44">
        <v>42172.39</v>
      </c>
      <c r="K38" s="44"/>
      <c r="L38" s="44">
        <v>18100</v>
      </c>
      <c r="M38" s="44"/>
      <c r="N38" s="44">
        <f t="shared" si="1"/>
        <v>48300</v>
      </c>
      <c r="O38" s="44"/>
      <c r="P38" s="44">
        <v>66400</v>
      </c>
      <c r="Q38" s="44"/>
      <c r="R38" s="44">
        <v>67200</v>
      </c>
    </row>
    <row r="39" spans="1:18" s="7" customFormat="1" ht="12.75" hidden="1" customHeight="1" x14ac:dyDescent="0.25">
      <c r="A39" s="31" t="s">
        <v>146</v>
      </c>
      <c r="B39" s="99"/>
      <c r="C39" s="99"/>
      <c r="D39" s="100"/>
      <c r="E39" s="289" t="s">
        <v>653</v>
      </c>
      <c r="F39" s="289"/>
      <c r="G39" s="289"/>
      <c r="H39" s="289"/>
      <c r="I39" s="88"/>
      <c r="J39" s="44"/>
      <c r="K39" s="44"/>
      <c r="L39" s="44">
        <v>0</v>
      </c>
      <c r="M39" s="44"/>
      <c r="N39" s="44">
        <f t="shared" si="1"/>
        <v>0</v>
      </c>
      <c r="O39" s="44"/>
      <c r="P39" s="44">
        <v>0</v>
      </c>
      <c r="Q39" s="44"/>
      <c r="R39" s="44"/>
    </row>
    <row r="40" spans="1:18" s="7" customFormat="1" ht="12.75" hidden="1" customHeight="1" x14ac:dyDescent="0.25">
      <c r="A40" s="31" t="s">
        <v>147</v>
      </c>
      <c r="B40" s="99"/>
      <c r="C40" s="99"/>
      <c r="D40" s="100"/>
      <c r="E40" s="289" t="s">
        <v>654</v>
      </c>
      <c r="F40" s="289"/>
      <c r="G40" s="289"/>
      <c r="H40" s="289"/>
      <c r="I40" s="88"/>
      <c r="J40" s="44"/>
      <c r="K40" s="44"/>
      <c r="L40" s="44">
        <v>0</v>
      </c>
      <c r="M40" s="44"/>
      <c r="N40" s="44">
        <f t="shared" si="1"/>
        <v>0</v>
      </c>
      <c r="O40" s="44"/>
      <c r="P40" s="44">
        <v>0</v>
      </c>
      <c r="Q40" s="44"/>
      <c r="R40" s="44"/>
    </row>
    <row r="41" spans="1:18" s="7" customFormat="1" ht="18" customHeight="1" x14ac:dyDescent="0.25">
      <c r="A41" s="31" t="s">
        <v>32</v>
      </c>
      <c r="B41" s="99"/>
      <c r="C41" s="99"/>
      <c r="D41" s="100"/>
      <c r="E41" s="289" t="s">
        <v>339</v>
      </c>
      <c r="F41" s="289"/>
      <c r="G41" s="289"/>
      <c r="H41" s="289"/>
      <c r="I41" s="88"/>
      <c r="J41" s="44">
        <v>1826209.22</v>
      </c>
      <c r="K41" s="44"/>
      <c r="L41" s="44">
        <v>53851.81</v>
      </c>
      <c r="M41" s="44"/>
      <c r="N41" s="44">
        <f t="shared" si="1"/>
        <v>998667.57999999984</v>
      </c>
      <c r="O41" s="44"/>
      <c r="P41" s="44">
        <v>1052519.3899999999</v>
      </c>
      <c r="Q41" s="44"/>
      <c r="R41" s="44">
        <v>763969.27</v>
      </c>
    </row>
    <row r="42" spans="1:18" s="7" customFormat="1" ht="18" customHeight="1" x14ac:dyDescent="0.25">
      <c r="A42" s="31" t="s">
        <v>34</v>
      </c>
      <c r="B42" s="99"/>
      <c r="C42" s="99"/>
      <c r="D42" s="100"/>
      <c r="E42" s="289" t="s">
        <v>340</v>
      </c>
      <c r="F42" s="289"/>
      <c r="G42" s="289"/>
      <c r="H42" s="289"/>
      <c r="I42" s="88"/>
      <c r="J42" s="44">
        <v>175000</v>
      </c>
      <c r="K42" s="44"/>
      <c r="L42" s="44"/>
      <c r="M42" s="44"/>
      <c r="N42" s="44">
        <f>P42-L42</f>
        <v>285000</v>
      </c>
      <c r="O42" s="44"/>
      <c r="P42" s="44">
        <v>285000</v>
      </c>
      <c r="Q42" s="44"/>
      <c r="R42" s="44">
        <v>280000</v>
      </c>
    </row>
    <row r="43" spans="1:18" s="7" customFormat="1" ht="12.75" hidden="1" customHeight="1" x14ac:dyDescent="0.25">
      <c r="A43" s="75" t="s">
        <v>148</v>
      </c>
      <c r="B43" s="99"/>
      <c r="C43" s="99"/>
      <c r="D43" s="100"/>
      <c r="E43" s="100">
        <v>5</v>
      </c>
      <c r="F43" s="101" t="s">
        <v>7</v>
      </c>
      <c r="G43" s="100" t="s">
        <v>28</v>
      </c>
      <c r="H43" s="100" t="s">
        <v>63</v>
      </c>
      <c r="J43" s="34"/>
      <c r="K43" s="34"/>
      <c r="L43" s="34"/>
      <c r="M43" s="34"/>
      <c r="N43" s="34"/>
      <c r="O43" s="34"/>
      <c r="P43" s="34"/>
      <c r="Q43" s="34"/>
      <c r="R43" s="34"/>
    </row>
    <row r="44" spans="1:18" s="7" customFormat="1" ht="19" customHeight="1" x14ac:dyDescent="0.3">
      <c r="A44" s="58" t="s">
        <v>35</v>
      </c>
      <c r="B44" s="24"/>
      <c r="C44" s="24"/>
      <c r="J44" s="138">
        <f>SUM(J18:J43)</f>
        <v>17699569.68</v>
      </c>
      <c r="K44" s="139"/>
      <c r="L44" s="138">
        <f>SUM(L18:L43)</f>
        <v>6842201.1999999993</v>
      </c>
      <c r="M44" s="34"/>
      <c r="N44" s="138">
        <f>SUM(N18:N43)</f>
        <v>20783019.84</v>
      </c>
      <c r="O44" s="34"/>
      <c r="P44" s="138">
        <f>SUM(P18:P43)</f>
        <v>27625221.040000003</v>
      </c>
      <c r="Q44" s="34"/>
      <c r="R44" s="138">
        <f>SUM(R18:R42)</f>
        <v>28740718.43</v>
      </c>
    </row>
    <row r="45" spans="1:18" s="7" customFormat="1" ht="6" customHeight="1" x14ac:dyDescent="0.25">
      <c r="A45" s="17"/>
      <c r="B45" s="17"/>
      <c r="C45" s="17"/>
      <c r="J45" s="139"/>
      <c r="K45" s="139"/>
      <c r="L45" s="34"/>
      <c r="M45" s="34"/>
      <c r="N45" s="34"/>
      <c r="O45" s="34"/>
      <c r="P45" s="34"/>
      <c r="Q45" s="34"/>
      <c r="R45" s="34"/>
    </row>
    <row r="46" spans="1:18" s="7" customFormat="1" ht="18" customHeight="1" x14ac:dyDescent="0.3">
      <c r="A46" s="62" t="s">
        <v>187</v>
      </c>
      <c r="B46" s="12"/>
      <c r="C46" s="12"/>
      <c r="J46" s="34"/>
      <c r="K46" s="34"/>
      <c r="L46" s="34"/>
      <c r="M46" s="34"/>
      <c r="N46" s="34"/>
      <c r="O46" s="34"/>
      <c r="P46" s="34"/>
      <c r="Q46" s="34"/>
      <c r="R46" s="34"/>
    </row>
    <row r="47" spans="1:18" s="7" customFormat="1" ht="18" customHeight="1" x14ac:dyDescent="0.25">
      <c r="A47" s="31" t="s">
        <v>36</v>
      </c>
      <c r="B47" s="99"/>
      <c r="C47" s="99"/>
      <c r="D47" s="100"/>
      <c r="E47" s="289" t="s">
        <v>341</v>
      </c>
      <c r="F47" s="289"/>
      <c r="G47" s="289"/>
      <c r="H47" s="289"/>
      <c r="I47" s="88"/>
      <c r="J47" s="44">
        <v>43093</v>
      </c>
      <c r="K47" s="44"/>
      <c r="L47" s="44">
        <v>32168</v>
      </c>
      <c r="M47" s="44"/>
      <c r="N47" s="44">
        <f t="shared" ref="N47:N50" si="2">P47-L47</f>
        <v>211432</v>
      </c>
      <c r="O47" s="44"/>
      <c r="P47" s="44">
        <v>243600</v>
      </c>
      <c r="Q47" s="44"/>
      <c r="R47" s="44">
        <v>243600</v>
      </c>
    </row>
    <row r="48" spans="1:18" s="7" customFormat="1" ht="12.75" hidden="1" customHeight="1" x14ac:dyDescent="0.25">
      <c r="A48" s="31" t="s">
        <v>37</v>
      </c>
      <c r="B48" s="99"/>
      <c r="C48" s="99"/>
      <c r="E48" s="289" t="s">
        <v>489</v>
      </c>
      <c r="F48" s="289"/>
      <c r="G48" s="289"/>
      <c r="H48" s="289"/>
      <c r="I48" s="88"/>
      <c r="J48" s="44"/>
      <c r="K48" s="44"/>
      <c r="L48" s="44"/>
      <c r="M48" s="44"/>
      <c r="N48" s="44">
        <f t="shared" si="2"/>
        <v>0</v>
      </c>
      <c r="O48" s="44"/>
      <c r="P48" s="44"/>
      <c r="Q48" s="44"/>
      <c r="R48" s="44"/>
    </row>
    <row r="49" spans="1:21" s="7" customFormat="1" ht="18" customHeight="1" x14ac:dyDescent="0.25">
      <c r="A49" s="31" t="s">
        <v>38</v>
      </c>
      <c r="B49" s="99"/>
      <c r="C49" s="99"/>
      <c r="E49" s="289" t="s">
        <v>343</v>
      </c>
      <c r="F49" s="289"/>
      <c r="G49" s="289"/>
      <c r="H49" s="289"/>
      <c r="I49" s="88"/>
      <c r="J49" s="44"/>
      <c r="K49" s="44"/>
      <c r="L49" s="44"/>
      <c r="M49" s="44"/>
      <c r="N49" s="44">
        <f t="shared" si="2"/>
        <v>95000</v>
      </c>
      <c r="O49" s="44"/>
      <c r="P49" s="44">
        <v>95000</v>
      </c>
      <c r="Q49" s="44"/>
      <c r="R49" s="44">
        <v>95000</v>
      </c>
    </row>
    <row r="50" spans="1:21" s="7" customFormat="1" ht="12.75" hidden="1" customHeight="1" x14ac:dyDescent="0.25">
      <c r="A50" s="31" t="s">
        <v>141</v>
      </c>
      <c r="B50" s="99"/>
      <c r="C50" s="99"/>
      <c r="D50" s="100"/>
      <c r="E50" s="289" t="s">
        <v>385</v>
      </c>
      <c r="F50" s="289"/>
      <c r="G50" s="289"/>
      <c r="H50" s="289"/>
      <c r="I50" s="88"/>
      <c r="J50" s="44"/>
      <c r="K50" s="44"/>
      <c r="L50" s="44"/>
      <c r="M50" s="44"/>
      <c r="N50" s="44">
        <f t="shared" si="2"/>
        <v>0</v>
      </c>
      <c r="O50" s="44"/>
      <c r="P50" s="44"/>
      <c r="Q50" s="44"/>
      <c r="R50" s="44"/>
    </row>
    <row r="51" spans="1:21" s="7" customFormat="1" ht="12.75" hidden="1" customHeight="1" x14ac:dyDescent="0.25">
      <c r="A51" s="31" t="s">
        <v>39</v>
      </c>
      <c r="B51" s="99"/>
      <c r="C51" s="99"/>
      <c r="D51" s="100"/>
      <c r="E51" s="289" t="s">
        <v>345</v>
      </c>
      <c r="F51" s="289"/>
      <c r="G51" s="289"/>
      <c r="H51" s="289"/>
      <c r="I51" s="88"/>
      <c r="J51" s="44">
        <v>0</v>
      </c>
      <c r="K51" s="44"/>
      <c r="L51" s="44">
        <v>0</v>
      </c>
      <c r="M51" s="44"/>
      <c r="N51" s="44">
        <f>P51-L51</f>
        <v>0</v>
      </c>
      <c r="O51" s="44"/>
      <c r="P51" s="44"/>
      <c r="Q51" s="44"/>
      <c r="R51" s="44"/>
    </row>
    <row r="52" spans="1:21" s="7" customFormat="1" ht="18" customHeight="1" x14ac:dyDescent="0.25">
      <c r="A52" s="31" t="s">
        <v>43</v>
      </c>
      <c r="B52" s="99"/>
      <c r="C52" s="99"/>
      <c r="D52" s="100"/>
      <c r="E52" s="289" t="s">
        <v>347</v>
      </c>
      <c r="F52" s="289"/>
      <c r="G52" s="289"/>
      <c r="H52" s="289"/>
      <c r="I52" s="88"/>
      <c r="J52" s="44">
        <v>214918.73</v>
      </c>
      <c r="K52" s="44"/>
      <c r="L52" s="44">
        <v>69185.62</v>
      </c>
      <c r="M52" s="44"/>
      <c r="N52" s="44">
        <f t="shared" ref="N52:N55" si="3">P52-L52</f>
        <v>589614.38</v>
      </c>
      <c r="O52" s="44"/>
      <c r="P52" s="44">
        <v>658800</v>
      </c>
      <c r="Q52" s="44"/>
      <c r="R52" s="44">
        <v>658800</v>
      </c>
      <c r="U52" s="7">
        <v>155900</v>
      </c>
    </row>
    <row r="53" spans="1:21" s="7" customFormat="1" ht="18" customHeight="1" x14ac:dyDescent="0.25">
      <c r="A53" s="31" t="s">
        <v>151</v>
      </c>
      <c r="B53" s="99"/>
      <c r="C53" s="99"/>
      <c r="E53" s="289" t="s">
        <v>559</v>
      </c>
      <c r="F53" s="289" t="s">
        <v>12</v>
      </c>
      <c r="G53" s="289" t="s">
        <v>28</v>
      </c>
      <c r="H53" s="289" t="s">
        <v>101</v>
      </c>
      <c r="I53" s="88"/>
      <c r="J53" s="44"/>
      <c r="K53" s="44"/>
      <c r="L53" s="44"/>
      <c r="M53" s="44"/>
      <c r="N53" s="44">
        <f t="shared" si="3"/>
        <v>200000</v>
      </c>
      <c r="O53" s="44"/>
      <c r="P53" s="44">
        <v>200000</v>
      </c>
      <c r="Q53" s="44"/>
      <c r="R53" s="44">
        <v>1438200</v>
      </c>
      <c r="U53" s="7">
        <f>N94-U52</f>
        <v>21808166.219999999</v>
      </c>
    </row>
    <row r="54" spans="1:21" s="7" customFormat="1" ht="18" customHeight="1" x14ac:dyDescent="0.25">
      <c r="A54" s="31" t="s">
        <v>832</v>
      </c>
      <c r="B54" s="99"/>
      <c r="C54" s="99"/>
      <c r="E54" s="289" t="s">
        <v>349</v>
      </c>
      <c r="F54" s="289"/>
      <c r="G54" s="289"/>
      <c r="H54" s="289"/>
      <c r="I54" s="88"/>
      <c r="J54" s="44"/>
      <c r="K54" s="44"/>
      <c r="L54" s="44"/>
      <c r="M54" s="44"/>
      <c r="N54" s="44">
        <f t="shared" si="3"/>
        <v>60000</v>
      </c>
      <c r="O54" s="44"/>
      <c r="P54" s="44">
        <v>60000</v>
      </c>
      <c r="Q54" s="44"/>
      <c r="R54" s="44">
        <v>100000</v>
      </c>
      <c r="U54" s="7">
        <v>155900</v>
      </c>
    </row>
    <row r="55" spans="1:21" s="7" customFormat="1" ht="18" customHeight="1" x14ac:dyDescent="0.25">
      <c r="A55" s="31" t="s">
        <v>246</v>
      </c>
      <c r="B55" s="99"/>
      <c r="C55" s="99"/>
      <c r="E55" s="289" t="s">
        <v>372</v>
      </c>
      <c r="F55" s="289"/>
      <c r="G55" s="289"/>
      <c r="H55" s="289"/>
      <c r="I55" s="88"/>
      <c r="J55" s="44"/>
      <c r="K55" s="44"/>
      <c r="L55" s="44"/>
      <c r="M55" s="44"/>
      <c r="N55" s="44">
        <f t="shared" si="3"/>
        <v>25000</v>
      </c>
      <c r="O55" s="44"/>
      <c r="P55" s="44">
        <v>25000</v>
      </c>
      <c r="Q55" s="44"/>
      <c r="R55" s="44"/>
      <c r="U55" s="7">
        <f>N94-U54</f>
        <v>21808166.219999999</v>
      </c>
    </row>
    <row r="56" spans="1:21" s="7" customFormat="1" ht="19" customHeight="1" x14ac:dyDescent="0.3">
      <c r="A56" s="293" t="s">
        <v>190</v>
      </c>
      <c r="B56" s="293"/>
      <c r="C56" s="293"/>
      <c r="J56" s="138">
        <f>SUM(J47:J55)</f>
        <v>258011.73</v>
      </c>
      <c r="K56" s="139"/>
      <c r="L56" s="138">
        <f>SUM(L47:L55)</f>
        <v>101353.62</v>
      </c>
      <c r="M56" s="34"/>
      <c r="N56" s="138">
        <f>SUM(N47:N55)</f>
        <v>1181046.3799999999</v>
      </c>
      <c r="O56" s="34"/>
      <c r="P56" s="138">
        <f>SUM(P47:P55)</f>
        <v>1282400</v>
      </c>
      <c r="Q56" s="34"/>
      <c r="R56" s="138">
        <f>SUM(R47:R55)</f>
        <v>2535600</v>
      </c>
    </row>
    <row r="57" spans="1:21" s="7" customFormat="1" ht="6" hidden="1" customHeight="1" x14ac:dyDescent="0.3">
      <c r="A57" s="19"/>
      <c r="B57" s="19"/>
      <c r="C57" s="19"/>
      <c r="J57" s="18"/>
      <c r="K57" s="18"/>
    </row>
    <row r="58" spans="1:21" s="7" customFormat="1" ht="12" hidden="1" customHeight="1" x14ac:dyDescent="0.25">
      <c r="A58" s="63" t="s">
        <v>188</v>
      </c>
    </row>
    <row r="59" spans="1:21" s="7" customFormat="1" ht="12" hidden="1" customHeight="1" x14ac:dyDescent="0.25">
      <c r="A59" s="75" t="s">
        <v>108</v>
      </c>
      <c r="E59" s="100">
        <v>5</v>
      </c>
      <c r="F59" s="101" t="s">
        <v>28</v>
      </c>
      <c r="G59" s="100" t="s">
        <v>7</v>
      </c>
      <c r="H59" s="100" t="s">
        <v>17</v>
      </c>
    </row>
    <row r="60" spans="1:21" s="7" customFormat="1" ht="12" hidden="1" customHeight="1" x14ac:dyDescent="0.25">
      <c r="A60" s="75" t="s">
        <v>179</v>
      </c>
      <c r="E60" s="100">
        <v>5</v>
      </c>
      <c r="F60" s="101" t="s">
        <v>28</v>
      </c>
      <c r="G60" s="100" t="s">
        <v>7</v>
      </c>
      <c r="H60" s="100" t="s">
        <v>63</v>
      </c>
    </row>
    <row r="61" spans="1:21" s="7" customFormat="1" ht="12" hidden="1" customHeight="1" x14ac:dyDescent="0.25">
      <c r="A61" s="75" t="s">
        <v>180</v>
      </c>
      <c r="E61" s="100">
        <v>5</v>
      </c>
      <c r="F61" s="101" t="s">
        <v>28</v>
      </c>
      <c r="G61" s="100" t="s">
        <v>7</v>
      </c>
      <c r="H61" s="102" t="s">
        <v>48</v>
      </c>
    </row>
    <row r="62" spans="1:21" s="7" customFormat="1" ht="12" hidden="1" customHeight="1" x14ac:dyDescent="0.25">
      <c r="A62" s="75" t="s">
        <v>180</v>
      </c>
      <c r="E62" s="100">
        <v>5</v>
      </c>
      <c r="F62" s="101" t="s">
        <v>28</v>
      </c>
      <c r="G62" s="100" t="s">
        <v>7</v>
      </c>
      <c r="H62" s="102" t="s">
        <v>48</v>
      </c>
    </row>
    <row r="63" spans="1:21" s="7" customFormat="1" ht="12" hidden="1" customHeight="1" x14ac:dyDescent="0.25">
      <c r="A63" s="75" t="s">
        <v>181</v>
      </c>
      <c r="E63" s="100">
        <v>5</v>
      </c>
      <c r="F63" s="101" t="s">
        <v>28</v>
      </c>
      <c r="G63" s="100" t="s">
        <v>7</v>
      </c>
      <c r="H63" s="100" t="s">
        <v>10</v>
      </c>
    </row>
    <row r="64" spans="1:21" s="7" customFormat="1" ht="12" hidden="1" customHeight="1" x14ac:dyDescent="0.25">
      <c r="A64" s="75" t="s">
        <v>180</v>
      </c>
      <c r="E64" s="100">
        <v>5</v>
      </c>
      <c r="F64" s="101" t="s">
        <v>28</v>
      </c>
      <c r="G64" s="100" t="s">
        <v>7</v>
      </c>
      <c r="H64" s="102" t="s">
        <v>48</v>
      </c>
    </row>
    <row r="65" spans="1:18" s="7" customFormat="1" ht="12" hidden="1" customHeight="1" x14ac:dyDescent="0.25">
      <c r="A65" s="75" t="s">
        <v>182</v>
      </c>
      <c r="E65" s="100">
        <v>5</v>
      </c>
      <c r="F65" s="101" t="s">
        <v>28</v>
      </c>
      <c r="G65" s="100" t="s">
        <v>7</v>
      </c>
      <c r="H65" s="100" t="s">
        <v>8</v>
      </c>
    </row>
    <row r="66" spans="1:18" s="7" customFormat="1" ht="12" hidden="1" customHeight="1" x14ac:dyDescent="0.25">
      <c r="A66" s="75" t="s">
        <v>183</v>
      </c>
      <c r="E66" s="100">
        <v>5</v>
      </c>
      <c r="F66" s="101" t="s">
        <v>28</v>
      </c>
      <c r="G66" s="100" t="s">
        <v>7</v>
      </c>
      <c r="H66" s="100" t="s">
        <v>15</v>
      </c>
    </row>
    <row r="67" spans="1:18" s="7" customFormat="1" ht="19" hidden="1" customHeight="1" x14ac:dyDescent="0.3">
      <c r="A67" s="58" t="s">
        <v>184</v>
      </c>
      <c r="J67" s="59">
        <f>SUM(J59:J66)</f>
        <v>0</v>
      </c>
      <c r="K67" s="25"/>
      <c r="L67" s="59">
        <f>SUM(L59:L66)</f>
        <v>0</v>
      </c>
      <c r="M67" s="25"/>
      <c r="N67" s="59">
        <f>SUM(N59:N66)</f>
        <v>0</v>
      </c>
      <c r="O67" s="25"/>
      <c r="P67" s="59">
        <f>SUM(P59:P66)</f>
        <v>0</v>
      </c>
      <c r="Q67" s="25"/>
      <c r="R67" s="59">
        <f>SUM(R59:R66)</f>
        <v>0</v>
      </c>
    </row>
    <row r="68" spans="1:18" s="7" customFormat="1" ht="6" customHeight="1" x14ac:dyDescent="0.25"/>
    <row r="69" spans="1:18" s="7" customFormat="1" ht="12.75" hidden="1" customHeight="1" x14ac:dyDescent="0.3">
      <c r="A69" s="62" t="s">
        <v>189</v>
      </c>
      <c r="B69" s="11"/>
      <c r="C69" s="11"/>
    </row>
    <row r="70" spans="1:18" s="7" customFormat="1" ht="12.75" hidden="1" customHeight="1" x14ac:dyDescent="0.3">
      <c r="A70" s="11" t="s">
        <v>88</v>
      </c>
      <c r="B70" s="22"/>
      <c r="C70" s="22"/>
    </row>
    <row r="71" spans="1:18" s="7" customFormat="1" ht="12.75" hidden="1" customHeight="1" x14ac:dyDescent="0.25">
      <c r="A71" s="64" t="s">
        <v>89</v>
      </c>
      <c r="B71" s="9"/>
      <c r="C71" s="9"/>
      <c r="E71" s="100">
        <v>1</v>
      </c>
      <c r="F71" s="101" t="s">
        <v>12</v>
      </c>
      <c r="G71" s="100" t="s">
        <v>53</v>
      </c>
      <c r="H71" s="102" t="s">
        <v>10</v>
      </c>
    </row>
    <row r="72" spans="1:18" s="7" customFormat="1" ht="12.75" hidden="1" customHeight="1" x14ac:dyDescent="0.25">
      <c r="A72" s="75" t="s">
        <v>91</v>
      </c>
      <c r="B72" s="99"/>
      <c r="C72" s="99"/>
      <c r="E72" s="100">
        <v>1</v>
      </c>
      <c r="F72" s="101" t="s">
        <v>92</v>
      </c>
      <c r="G72" s="100" t="s">
        <v>7</v>
      </c>
      <c r="H72" s="100" t="s">
        <v>8</v>
      </c>
    </row>
    <row r="73" spans="1:18" s="7" customFormat="1" ht="12.75" hidden="1" customHeight="1" x14ac:dyDescent="0.25">
      <c r="A73" s="75" t="s">
        <v>93</v>
      </c>
      <c r="B73" s="99"/>
      <c r="C73" s="99"/>
      <c r="E73" s="100">
        <v>1</v>
      </c>
      <c r="F73" s="101" t="s">
        <v>92</v>
      </c>
      <c r="G73" s="100" t="s">
        <v>33</v>
      </c>
      <c r="H73" s="100" t="s">
        <v>8</v>
      </c>
    </row>
    <row r="74" spans="1:18" s="7" customFormat="1" ht="12.75" hidden="1" customHeight="1" x14ac:dyDescent="0.25">
      <c r="A74" s="75" t="s">
        <v>94</v>
      </c>
      <c r="B74" s="104"/>
      <c r="C74" s="104"/>
      <c r="E74" s="100">
        <v>1</v>
      </c>
      <c r="F74" s="101" t="s">
        <v>92</v>
      </c>
      <c r="G74" s="100" t="s">
        <v>33</v>
      </c>
      <c r="H74" s="100" t="s">
        <v>48</v>
      </c>
    </row>
    <row r="75" spans="1:18" s="7" customFormat="1" ht="12.75" hidden="1" customHeight="1" x14ac:dyDescent="0.25">
      <c r="A75" s="75" t="s">
        <v>95</v>
      </c>
      <c r="B75" s="104"/>
      <c r="C75" s="104"/>
      <c r="D75" s="101"/>
      <c r="E75" s="100">
        <v>1</v>
      </c>
      <c r="F75" s="101" t="s">
        <v>92</v>
      </c>
      <c r="G75" s="100" t="s">
        <v>53</v>
      </c>
      <c r="H75" s="100" t="s">
        <v>10</v>
      </c>
    </row>
    <row r="76" spans="1:18" s="7" customFormat="1" ht="12.75" hidden="1" customHeight="1" x14ac:dyDescent="0.25">
      <c r="A76" s="75" t="s">
        <v>99</v>
      </c>
      <c r="B76" s="99"/>
      <c r="C76" s="99"/>
      <c r="E76" s="100">
        <v>1</v>
      </c>
      <c r="F76" s="101" t="s">
        <v>92</v>
      </c>
      <c r="G76" s="100" t="s">
        <v>53</v>
      </c>
      <c r="H76" s="100" t="s">
        <v>19</v>
      </c>
    </row>
    <row r="77" spans="1:18" s="7" customFormat="1" ht="12.75" hidden="1" customHeight="1" x14ac:dyDescent="0.25">
      <c r="A77" s="75" t="s">
        <v>102</v>
      </c>
      <c r="B77" s="99"/>
      <c r="C77" s="99"/>
      <c r="E77" s="100">
        <v>1</v>
      </c>
      <c r="F77" s="101" t="s">
        <v>92</v>
      </c>
      <c r="G77" s="100" t="s">
        <v>53</v>
      </c>
      <c r="H77" s="100" t="s">
        <v>24</v>
      </c>
    </row>
    <row r="78" spans="1:18" s="7" customFormat="1" ht="6" hidden="1" customHeight="1" x14ac:dyDescent="0.25">
      <c r="A78" s="75"/>
      <c r="B78" s="99"/>
      <c r="C78" s="99"/>
      <c r="E78" s="100"/>
      <c r="F78" s="101"/>
      <c r="G78" s="100"/>
      <c r="H78" s="100"/>
    </row>
    <row r="79" spans="1:18" s="7" customFormat="1" ht="12.75" hidden="1" customHeight="1" x14ac:dyDescent="0.25">
      <c r="A79" s="75" t="s">
        <v>266</v>
      </c>
      <c r="B79" s="99"/>
      <c r="C79" s="99"/>
      <c r="D79" s="101"/>
      <c r="E79" s="100">
        <v>1</v>
      </c>
      <c r="F79" s="101" t="s">
        <v>92</v>
      </c>
      <c r="G79" s="100" t="s">
        <v>53</v>
      </c>
      <c r="H79" s="100" t="s">
        <v>44</v>
      </c>
    </row>
    <row r="80" spans="1:18" s="7" customFormat="1" ht="12.75" hidden="1" customHeight="1" x14ac:dyDescent="0.25">
      <c r="A80" s="75" t="s">
        <v>104</v>
      </c>
      <c r="B80" s="99"/>
      <c r="C80" s="99"/>
      <c r="D80" s="101"/>
      <c r="E80" s="100">
        <v>1</v>
      </c>
      <c r="F80" s="101" t="s">
        <v>92</v>
      </c>
      <c r="G80" s="100" t="s">
        <v>53</v>
      </c>
      <c r="H80" s="102" t="s">
        <v>48</v>
      </c>
    </row>
    <row r="81" spans="1:18" s="7" customFormat="1" ht="12.75" hidden="1" customHeight="1" x14ac:dyDescent="0.25">
      <c r="A81" s="75" t="s">
        <v>174</v>
      </c>
      <c r="B81" s="99"/>
      <c r="C81" s="99"/>
      <c r="E81" s="100">
        <v>1</v>
      </c>
      <c r="F81" s="101" t="s">
        <v>92</v>
      </c>
      <c r="G81" s="100" t="s">
        <v>53</v>
      </c>
      <c r="H81" s="100" t="s">
        <v>81</v>
      </c>
    </row>
    <row r="82" spans="1:18" s="7" customFormat="1" ht="12.75" hidden="1" customHeight="1" x14ac:dyDescent="0.25">
      <c r="A82" s="75" t="s">
        <v>175</v>
      </c>
      <c r="B82" s="99"/>
      <c r="C82" s="99"/>
      <c r="E82" s="100">
        <v>1</v>
      </c>
      <c r="F82" s="101" t="s">
        <v>92</v>
      </c>
      <c r="G82" s="100" t="s">
        <v>53</v>
      </c>
      <c r="H82" s="100" t="s">
        <v>44</v>
      </c>
    </row>
    <row r="83" spans="1:18" s="7" customFormat="1" ht="12.75" hidden="1" customHeight="1" x14ac:dyDescent="0.25">
      <c r="A83" s="75" t="s">
        <v>176</v>
      </c>
      <c r="B83" s="99"/>
      <c r="C83" s="99"/>
      <c r="E83" s="100">
        <v>1</v>
      </c>
      <c r="F83" s="101" t="s">
        <v>92</v>
      </c>
      <c r="G83" s="100" t="s">
        <v>53</v>
      </c>
      <c r="H83" s="100" t="s">
        <v>145</v>
      </c>
    </row>
    <row r="84" spans="1:18" s="7" customFormat="1" ht="12.75" hidden="1" customHeight="1" x14ac:dyDescent="0.25">
      <c r="A84" s="75" t="s">
        <v>100</v>
      </c>
      <c r="B84" s="99"/>
      <c r="C84" s="99"/>
      <c r="E84" s="100">
        <v>1</v>
      </c>
      <c r="F84" s="101" t="s">
        <v>92</v>
      </c>
      <c r="G84" s="100" t="s">
        <v>53</v>
      </c>
      <c r="H84" s="100" t="s">
        <v>101</v>
      </c>
    </row>
    <row r="85" spans="1:18" s="7" customFormat="1" ht="12.75" hidden="1" customHeight="1" x14ac:dyDescent="0.25">
      <c r="A85" s="75" t="s">
        <v>103</v>
      </c>
      <c r="B85" s="99"/>
      <c r="C85" s="99"/>
      <c r="E85" s="100">
        <v>1</v>
      </c>
      <c r="F85" s="101" t="s">
        <v>92</v>
      </c>
      <c r="G85" s="100" t="s">
        <v>53</v>
      </c>
      <c r="H85" s="100" t="s">
        <v>27</v>
      </c>
    </row>
    <row r="86" spans="1:18" s="7" customFormat="1" ht="12.75" hidden="1" customHeight="1" x14ac:dyDescent="0.25">
      <c r="A86" s="75" t="s">
        <v>104</v>
      </c>
      <c r="B86" s="99"/>
      <c r="C86" s="99"/>
      <c r="D86" s="101"/>
      <c r="E86" s="100">
        <v>1</v>
      </c>
      <c r="F86" s="101" t="s">
        <v>92</v>
      </c>
      <c r="G86" s="100" t="s">
        <v>53</v>
      </c>
      <c r="H86" s="102" t="s">
        <v>48</v>
      </c>
    </row>
    <row r="87" spans="1:18" s="7" customFormat="1" ht="12.75" hidden="1" customHeight="1" x14ac:dyDescent="0.25">
      <c r="A87" s="75" t="s">
        <v>105</v>
      </c>
      <c r="B87" s="99"/>
      <c r="C87" s="99"/>
      <c r="D87" s="101"/>
      <c r="E87" s="100">
        <v>1</v>
      </c>
      <c r="F87" s="101" t="s">
        <v>92</v>
      </c>
      <c r="G87" s="100" t="s">
        <v>66</v>
      </c>
      <c r="H87" s="100" t="s">
        <v>8</v>
      </c>
    </row>
    <row r="88" spans="1:18" s="7" customFormat="1" ht="12.75" hidden="1" customHeight="1" x14ac:dyDescent="0.25">
      <c r="A88" s="75" t="s">
        <v>96</v>
      </c>
      <c r="B88" s="99"/>
      <c r="C88" s="99"/>
      <c r="E88" s="100">
        <v>1</v>
      </c>
      <c r="F88" s="101" t="s">
        <v>92</v>
      </c>
      <c r="G88" s="100" t="s">
        <v>92</v>
      </c>
      <c r="H88" s="100" t="s">
        <v>8</v>
      </c>
    </row>
    <row r="89" spans="1:18" s="7" customFormat="1" ht="12.75" hidden="1" customHeight="1" x14ac:dyDescent="0.25">
      <c r="A89" s="75" t="s">
        <v>106</v>
      </c>
      <c r="B89" s="99"/>
      <c r="C89" s="99"/>
      <c r="D89" s="101"/>
      <c r="E89" s="100">
        <v>1</v>
      </c>
      <c r="F89" s="101" t="s">
        <v>92</v>
      </c>
      <c r="G89" s="100" t="s">
        <v>58</v>
      </c>
      <c r="H89" s="102" t="s">
        <v>48</v>
      </c>
    </row>
    <row r="90" spans="1:18" s="7" customFormat="1" ht="12.75" hidden="1" customHeight="1" x14ac:dyDescent="0.25">
      <c r="A90" s="75" t="s">
        <v>177</v>
      </c>
      <c r="B90" s="99"/>
      <c r="C90" s="99"/>
      <c r="D90" s="101"/>
      <c r="E90" s="100">
        <v>1</v>
      </c>
      <c r="F90" s="101" t="s">
        <v>92</v>
      </c>
      <c r="G90" s="100" t="s">
        <v>28</v>
      </c>
      <c r="H90" s="100" t="s">
        <v>8</v>
      </c>
    </row>
    <row r="91" spans="1:18" s="7" customFormat="1" ht="12.75" hidden="1" customHeight="1" x14ac:dyDescent="0.25">
      <c r="A91" s="75" t="s">
        <v>178</v>
      </c>
      <c r="B91" s="99"/>
      <c r="C91" s="99"/>
      <c r="D91" s="101"/>
      <c r="E91" s="100">
        <v>1</v>
      </c>
      <c r="F91" s="101" t="s">
        <v>92</v>
      </c>
      <c r="G91" s="100" t="s">
        <v>28</v>
      </c>
      <c r="H91" s="100" t="s">
        <v>44</v>
      </c>
    </row>
    <row r="92" spans="1:18" s="25" customFormat="1" ht="19" hidden="1" customHeight="1" x14ac:dyDescent="0.3">
      <c r="A92" s="58" t="s">
        <v>107</v>
      </c>
      <c r="B92" s="24"/>
      <c r="C92" s="24"/>
      <c r="J92" s="20">
        <f>SUM(J72:J91)</f>
        <v>0</v>
      </c>
      <c r="K92" s="21"/>
      <c r="L92" s="20">
        <f>SUM(L72:L91)</f>
        <v>0</v>
      </c>
      <c r="N92" s="20">
        <f>SUM(N72:N91)</f>
        <v>0</v>
      </c>
      <c r="P92" s="20">
        <f>SUM(P72:P91)</f>
        <v>0</v>
      </c>
      <c r="R92" s="20">
        <f>SUM(R72:R91)</f>
        <v>0</v>
      </c>
    </row>
    <row r="93" spans="1:18" s="7" customFormat="1" ht="6" hidden="1" customHeight="1" x14ac:dyDescent="0.25"/>
    <row r="94" spans="1:18" s="7" customFormat="1" ht="20.149999999999999" customHeight="1" thickBot="1" x14ac:dyDescent="0.35">
      <c r="A94" s="11" t="s">
        <v>109</v>
      </c>
      <c r="B94" s="26"/>
      <c r="C94" s="26"/>
      <c r="J94" s="27">
        <f>J44+J56+J67+J92</f>
        <v>17957581.41</v>
      </c>
      <c r="K94" s="21"/>
      <c r="L94" s="27">
        <f>L44+L56+L67+L92</f>
        <v>6943554.8199999994</v>
      </c>
      <c r="N94" s="27">
        <f>N44+N56+N67+N92</f>
        <v>21964066.219999999</v>
      </c>
      <c r="P94" s="27">
        <f>P44+P56+P67+P92</f>
        <v>28907621.040000003</v>
      </c>
      <c r="R94" s="27">
        <f>R44+R56+R67+R92</f>
        <v>31276318.43</v>
      </c>
    </row>
    <row r="95" spans="1:18" s="7" customFormat="1" ht="13" thickTop="1" x14ac:dyDescent="0.25">
      <c r="A95" s="29"/>
      <c r="B95" s="29"/>
      <c r="C95" s="29"/>
      <c r="D95" s="32"/>
      <c r="E95" s="29"/>
      <c r="F95" s="29"/>
      <c r="H95" s="33"/>
      <c r="I95" s="33"/>
      <c r="J95" s="33"/>
      <c r="K95" s="33"/>
      <c r="L95" s="33"/>
      <c r="M95" s="33"/>
    </row>
    <row r="96" spans="1:18" s="7" customFormat="1" x14ac:dyDescent="0.25"/>
    <row r="97" spans="1:16" x14ac:dyDescent="0.25">
      <c r="A97" s="289" t="s">
        <v>132</v>
      </c>
      <c r="B97" s="289"/>
      <c r="C97" s="289"/>
      <c r="D97" s="31"/>
      <c r="E97" s="30"/>
      <c r="G97" s="29"/>
      <c r="I97" s="29"/>
      <c r="J97" s="289" t="s">
        <v>262</v>
      </c>
      <c r="K97" s="289"/>
      <c r="L97" s="289"/>
      <c r="M97" s="42"/>
      <c r="N97" s="44"/>
      <c r="O97" s="44"/>
      <c r="P97" s="43" t="s">
        <v>134</v>
      </c>
    </row>
    <row r="98" spans="1:16" x14ac:dyDescent="0.25">
      <c r="A98" s="45"/>
      <c r="D98" s="31"/>
      <c r="E98" s="46"/>
      <c r="G98" s="29"/>
      <c r="I98" s="29"/>
      <c r="J98" s="187"/>
      <c r="M98" s="187"/>
      <c r="N98" s="34"/>
      <c r="O98" s="34"/>
      <c r="P98" s="46"/>
    </row>
    <row r="99" spans="1:16" x14ac:dyDescent="0.25">
      <c r="A99" s="45"/>
      <c r="D99" s="31"/>
      <c r="E99" s="46"/>
      <c r="G99" s="29"/>
      <c r="I99" s="29"/>
      <c r="J99" s="259"/>
      <c r="M99" s="259"/>
      <c r="N99" s="34"/>
      <c r="O99" s="34"/>
      <c r="P99" s="46"/>
    </row>
    <row r="100" spans="1:16" x14ac:dyDescent="0.25">
      <c r="A100" s="45"/>
      <c r="D100" s="31"/>
      <c r="E100" s="46"/>
      <c r="G100" s="29"/>
      <c r="I100" s="29"/>
      <c r="J100" s="187"/>
      <c r="M100" s="187"/>
      <c r="N100" s="34"/>
      <c r="O100" s="34"/>
      <c r="P100" s="46"/>
    </row>
    <row r="101" spans="1:16" x14ac:dyDescent="0.25">
      <c r="A101" s="47"/>
      <c r="D101" s="29"/>
      <c r="E101" s="48"/>
      <c r="G101" s="29"/>
      <c r="I101" s="29"/>
      <c r="J101" s="29"/>
      <c r="M101" s="29"/>
      <c r="P101" s="48"/>
    </row>
    <row r="102" spans="1:16" ht="13" x14ac:dyDescent="0.3">
      <c r="A102" s="292" t="s">
        <v>861</v>
      </c>
      <c r="B102" s="292"/>
      <c r="C102" s="292"/>
      <c r="D102" s="50"/>
      <c r="E102" s="51"/>
      <c r="G102" s="29"/>
      <c r="I102" s="29"/>
      <c r="J102" s="292" t="s">
        <v>274</v>
      </c>
      <c r="K102" s="292"/>
      <c r="L102" s="292"/>
      <c r="M102" s="52"/>
      <c r="N102" s="54"/>
      <c r="O102" s="54"/>
      <c r="P102" s="53" t="s">
        <v>136</v>
      </c>
    </row>
    <row r="103" spans="1:16" x14ac:dyDescent="0.25">
      <c r="A103" s="289" t="s">
        <v>862</v>
      </c>
      <c r="B103" s="289"/>
      <c r="C103" s="289"/>
      <c r="D103" s="29"/>
      <c r="E103" s="30"/>
      <c r="G103" s="29"/>
      <c r="I103" s="29"/>
      <c r="J103" s="289" t="s">
        <v>255</v>
      </c>
      <c r="K103" s="289"/>
      <c r="L103" s="289"/>
      <c r="M103" s="31"/>
      <c r="N103" s="33"/>
      <c r="O103" s="33"/>
      <c r="P103" s="55" t="s">
        <v>138</v>
      </c>
    </row>
  </sheetData>
  <customSheetViews>
    <customSheetView guid="{DE3A1FFE-44A0-41BD-98AB-2A2226968564}" showPageBreaks="1" printArea="1" hiddenRows="1" view="pageBreakPreview">
      <pane xSplit="1" ySplit="14" topLeftCell="B68" activePane="bottomRight" state="frozen"/>
      <selection pane="bottomRight" activeCell="A51" sqref="A51:XFD51"/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49" activePane="bottomRight" state="frozen"/>
      <selection pane="bottomRight" activeCell="R32" sqref="R32"/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pane xSplit="1" ySplit="14" topLeftCell="B68" activePane="bottomRight" state="frozen"/>
      <selection pane="bottomRight" activeCell="A51" sqref="A51:XFD51"/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49">
    <mergeCell ref="A97:C97"/>
    <mergeCell ref="J97:L97"/>
    <mergeCell ref="A102:C102"/>
    <mergeCell ref="J102:L102"/>
    <mergeCell ref="A103:C103"/>
    <mergeCell ref="J103:L103"/>
    <mergeCell ref="A56:C56"/>
    <mergeCell ref="E54:H54"/>
    <mergeCell ref="E55:H55"/>
    <mergeCell ref="E50:H50"/>
    <mergeCell ref="E51:H51"/>
    <mergeCell ref="E53:H53"/>
    <mergeCell ref="E52:H52"/>
    <mergeCell ref="E49:H49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7:H47"/>
    <mergeCell ref="E48:H48"/>
    <mergeCell ref="E33:H33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21:H21"/>
    <mergeCell ref="A3:S3"/>
    <mergeCell ref="A4:S4"/>
    <mergeCell ref="L11:P11"/>
    <mergeCell ref="P12:P14"/>
    <mergeCell ref="A13:C13"/>
    <mergeCell ref="E13:H13"/>
    <mergeCell ref="A15:C15"/>
    <mergeCell ref="E15:H15"/>
    <mergeCell ref="E18:H18"/>
    <mergeCell ref="E19:H19"/>
    <mergeCell ref="E20:H20"/>
  </mergeCells>
  <printOptions horizontalCentered="1"/>
  <pageMargins left="0.75" right="0.5" top="1" bottom="1" header="0.75" footer="0.5"/>
  <pageSetup paperSize="5" scale="90" orientation="landscape" horizontalDpi="4294967292" verticalDpi="300" r:id="rId4"/>
  <headerFooter alignWithMargins="0">
    <oddFooter>&amp;C&amp;"Arial Narrow,Regular"&amp;9Page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54"/>
  <sheetViews>
    <sheetView view="pageBreakPreview" zoomScaleNormal="85" zoomScaleSheetLayoutView="100" workbookViewId="0">
      <pane xSplit="1" ySplit="16" topLeftCell="B59" activePane="bottomRight" state="frozen"/>
      <selection pane="topRight" activeCell="B1" sqref="B1"/>
      <selection pane="bottomLeft" activeCell="A15" sqref="A15"/>
      <selection pane="bottomRight" activeCell="A109" sqref="A109:C109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9" width="8.84375" style="1"/>
    <col min="20" max="20" width="14.23046875" style="1" customWidth="1"/>
    <col min="21" max="21" width="11.07421875" style="1" customWidth="1"/>
    <col min="22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726</v>
      </c>
      <c r="H6" s="3"/>
      <c r="I6" s="3"/>
      <c r="R6" s="70">
        <v>8721</v>
      </c>
    </row>
    <row r="7" spans="1:19" ht="15" customHeight="1" x14ac:dyDescent="0.3">
      <c r="A7" s="5" t="s">
        <v>118</v>
      </c>
      <c r="B7" s="2" t="s">
        <v>112</v>
      </c>
      <c r="C7" s="5" t="s">
        <v>212</v>
      </c>
    </row>
    <row r="8" spans="1:19" ht="15" customHeight="1" x14ac:dyDescent="0.3">
      <c r="A8" s="5" t="s">
        <v>119</v>
      </c>
      <c r="B8" s="2" t="s">
        <v>112</v>
      </c>
      <c r="C8" s="5" t="s">
        <v>869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185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85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188"/>
      <c r="L13" s="188" t="s">
        <v>319</v>
      </c>
      <c r="M13" s="188"/>
      <c r="N13" s="188" t="s">
        <v>319</v>
      </c>
      <c r="O13" s="188"/>
      <c r="P13" s="287"/>
      <c r="Q13" s="40"/>
      <c r="R13" s="188">
        <v>2022</v>
      </c>
    </row>
    <row r="14" spans="1:19" ht="15" customHeight="1" x14ac:dyDescent="0.25">
      <c r="A14" s="186"/>
      <c r="B14" s="186"/>
      <c r="C14" s="186"/>
      <c r="D14" s="9"/>
      <c r="E14" s="186"/>
      <c r="F14" s="186"/>
      <c r="G14" s="186"/>
      <c r="H14" s="186"/>
      <c r="I14" s="8"/>
      <c r="J14" s="188" t="s">
        <v>123</v>
      </c>
      <c r="K14" s="188"/>
      <c r="L14" s="188" t="s">
        <v>123</v>
      </c>
      <c r="M14" s="188"/>
      <c r="N14" s="188" t="s">
        <v>125</v>
      </c>
      <c r="O14" s="188"/>
      <c r="P14" s="287"/>
      <c r="Q14" s="40"/>
      <c r="R14" s="187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18" s="7" customFormat="1" ht="18" customHeight="1" x14ac:dyDescent="0.3">
      <c r="A17" s="62" t="s">
        <v>186</v>
      </c>
      <c r="B17" s="12"/>
      <c r="C17" s="12"/>
      <c r="J17" s="13"/>
      <c r="K17" s="13"/>
    </row>
    <row r="18" spans="1:18" s="7" customFormat="1" ht="15" customHeight="1" x14ac:dyDescent="0.25">
      <c r="A18" s="31" t="s">
        <v>6</v>
      </c>
      <c r="B18" s="47"/>
      <c r="C18" s="47"/>
      <c r="D18" s="100"/>
      <c r="E18" s="289" t="s">
        <v>324</v>
      </c>
      <c r="F18" s="289"/>
      <c r="G18" s="289"/>
      <c r="H18" s="289"/>
      <c r="I18" s="30"/>
      <c r="J18" s="77">
        <v>7317410.8499999996</v>
      </c>
      <c r="K18" s="77"/>
      <c r="L18" s="44">
        <v>3494623.61</v>
      </c>
      <c r="M18" s="44"/>
      <c r="N18" s="44">
        <f>P18-L18</f>
        <v>6602382.9600000009</v>
      </c>
      <c r="O18" s="44"/>
      <c r="P18" s="44">
        <v>10097006.57</v>
      </c>
      <c r="Q18" s="44"/>
      <c r="R18" s="44">
        <v>10641076.529999999</v>
      </c>
    </row>
    <row r="19" spans="1:18" s="7" customFormat="1" ht="12.75" hidden="1" customHeight="1" x14ac:dyDescent="0.25">
      <c r="A19" s="31" t="s">
        <v>9</v>
      </c>
      <c r="B19" s="47"/>
      <c r="C19" s="47"/>
      <c r="E19" s="289" t="s">
        <v>501</v>
      </c>
      <c r="F19" s="289"/>
      <c r="G19" s="289"/>
      <c r="H19" s="289"/>
      <c r="I19" s="88"/>
      <c r="J19" s="44"/>
      <c r="K19" s="44"/>
      <c r="L19" s="44"/>
      <c r="M19" s="44"/>
      <c r="N19" s="44"/>
      <c r="O19" s="44"/>
      <c r="P19" s="44"/>
      <c r="Q19" s="44"/>
      <c r="R19" s="44"/>
    </row>
    <row r="20" spans="1:18" s="7" customFormat="1" ht="15" customHeight="1" x14ac:dyDescent="0.25">
      <c r="A20" s="31" t="s">
        <v>11</v>
      </c>
      <c r="B20" s="47"/>
      <c r="C20" s="47"/>
      <c r="D20" s="100"/>
      <c r="E20" s="289" t="s">
        <v>325</v>
      </c>
      <c r="F20" s="289"/>
      <c r="G20" s="289"/>
      <c r="H20" s="289"/>
      <c r="I20" s="88"/>
      <c r="J20" s="77">
        <v>551818.18000000005</v>
      </c>
      <c r="K20" s="77"/>
      <c r="L20" s="44">
        <v>256000</v>
      </c>
      <c r="M20" s="44"/>
      <c r="N20" s="44">
        <f t="shared" ref="N20:N23" si="0">P20-L20</f>
        <v>504000</v>
      </c>
      <c r="O20" s="44"/>
      <c r="P20" s="44">
        <v>760000</v>
      </c>
      <c r="Q20" s="44"/>
      <c r="R20" s="44">
        <v>768000</v>
      </c>
    </row>
    <row r="21" spans="1:18" s="7" customFormat="1" ht="15" customHeight="1" x14ac:dyDescent="0.25">
      <c r="A21" s="31" t="s">
        <v>13</v>
      </c>
      <c r="B21" s="47"/>
      <c r="C21" s="47"/>
      <c r="D21" s="100"/>
      <c r="E21" s="289" t="s">
        <v>326</v>
      </c>
      <c r="F21" s="289"/>
      <c r="G21" s="289"/>
      <c r="H21" s="289"/>
      <c r="I21" s="88"/>
      <c r="J21" s="77">
        <v>102000</v>
      </c>
      <c r="K21" s="77"/>
      <c r="L21" s="44">
        <v>51000</v>
      </c>
      <c r="M21" s="44"/>
      <c r="N21" s="44">
        <f t="shared" si="0"/>
        <v>51000</v>
      </c>
      <c r="O21" s="44"/>
      <c r="P21" s="44">
        <v>102000</v>
      </c>
      <c r="Q21" s="44"/>
      <c r="R21" s="44">
        <v>102000</v>
      </c>
    </row>
    <row r="22" spans="1:18" s="7" customFormat="1" ht="15" customHeight="1" x14ac:dyDescent="0.25">
      <c r="A22" s="31" t="s">
        <v>14</v>
      </c>
      <c r="B22" s="47"/>
      <c r="C22" s="47"/>
      <c r="D22" s="100"/>
      <c r="E22" s="289" t="s">
        <v>327</v>
      </c>
      <c r="F22" s="289"/>
      <c r="G22" s="289"/>
      <c r="H22" s="289"/>
      <c r="I22" s="88"/>
      <c r="J22" s="77"/>
      <c r="K22" s="77"/>
      <c r="L22" s="44"/>
      <c r="M22" s="44"/>
      <c r="N22" s="44">
        <f t="shared" si="0"/>
        <v>25500</v>
      </c>
      <c r="O22" s="44"/>
      <c r="P22" s="44">
        <v>25500</v>
      </c>
      <c r="Q22" s="44"/>
      <c r="R22" s="44">
        <v>25500</v>
      </c>
    </row>
    <row r="23" spans="1:18" s="7" customFormat="1" ht="15" customHeight="1" x14ac:dyDescent="0.25">
      <c r="A23" s="31" t="s">
        <v>16</v>
      </c>
      <c r="B23" s="47"/>
      <c r="C23" s="47"/>
      <c r="D23" s="100"/>
      <c r="E23" s="289" t="s">
        <v>328</v>
      </c>
      <c r="F23" s="289"/>
      <c r="G23" s="289"/>
      <c r="H23" s="289"/>
      <c r="I23" s="88"/>
      <c r="J23" s="77">
        <v>138000</v>
      </c>
      <c r="K23" s="77"/>
      <c r="L23" s="44">
        <v>114000</v>
      </c>
      <c r="M23" s="44"/>
      <c r="N23" s="44">
        <f t="shared" si="0"/>
        <v>78000</v>
      </c>
      <c r="O23" s="44"/>
      <c r="P23" s="44">
        <v>192000</v>
      </c>
      <c r="Q23" s="44"/>
      <c r="R23" s="44">
        <v>192000</v>
      </c>
    </row>
    <row r="24" spans="1:18" s="7" customFormat="1" ht="12.75" hidden="1" customHeight="1" x14ac:dyDescent="0.25">
      <c r="A24" s="31" t="s">
        <v>140</v>
      </c>
      <c r="B24" s="47"/>
      <c r="C24" s="47"/>
      <c r="D24" s="100"/>
      <c r="E24" s="289" t="s">
        <v>502</v>
      </c>
      <c r="F24" s="289"/>
      <c r="G24" s="289"/>
      <c r="H24" s="289"/>
      <c r="I24" s="88"/>
      <c r="J24" s="77"/>
      <c r="K24" s="77"/>
      <c r="L24" s="44"/>
      <c r="M24" s="44"/>
      <c r="N24" s="44"/>
      <c r="O24" s="44"/>
      <c r="P24" s="44"/>
      <c r="Q24" s="44"/>
      <c r="R24" s="44"/>
    </row>
    <row r="25" spans="1:18" s="7" customFormat="1" ht="12.75" hidden="1" customHeight="1" x14ac:dyDescent="0.25">
      <c r="A25" s="31" t="s">
        <v>142</v>
      </c>
      <c r="B25" s="47"/>
      <c r="C25" s="47"/>
      <c r="E25" s="289" t="s">
        <v>503</v>
      </c>
      <c r="F25" s="289"/>
      <c r="G25" s="289"/>
      <c r="H25" s="289"/>
      <c r="I25" s="88"/>
      <c r="J25" s="77"/>
      <c r="K25" s="77"/>
      <c r="L25" s="44"/>
      <c r="M25" s="44"/>
      <c r="N25" s="44"/>
      <c r="O25" s="44"/>
      <c r="P25" s="44"/>
      <c r="Q25" s="44"/>
      <c r="R25" s="44"/>
    </row>
    <row r="26" spans="1:18" s="7" customFormat="1" ht="12.75" hidden="1" customHeight="1" x14ac:dyDescent="0.25">
      <c r="A26" s="31" t="s">
        <v>143</v>
      </c>
      <c r="B26" s="47"/>
      <c r="C26" s="47"/>
      <c r="D26" s="100"/>
      <c r="E26" s="289" t="s">
        <v>504</v>
      </c>
      <c r="F26" s="289"/>
      <c r="G26" s="289"/>
      <c r="H26" s="289"/>
      <c r="I26" s="88"/>
      <c r="J26" s="77"/>
      <c r="K26" s="77"/>
      <c r="L26" s="44"/>
      <c r="M26" s="44"/>
      <c r="N26" s="44">
        <f t="shared" ref="N26:N38" si="1">P26-L26</f>
        <v>0</v>
      </c>
      <c r="O26" s="44"/>
      <c r="P26" s="44"/>
      <c r="Q26" s="44"/>
      <c r="R26" s="44"/>
    </row>
    <row r="27" spans="1:18" s="7" customFormat="1" ht="12.75" hidden="1" customHeight="1" x14ac:dyDescent="0.25">
      <c r="A27" s="31" t="s">
        <v>18</v>
      </c>
      <c r="B27" s="47"/>
      <c r="C27" s="47"/>
      <c r="D27" s="100"/>
      <c r="E27" s="289" t="s">
        <v>505</v>
      </c>
      <c r="F27" s="289"/>
      <c r="G27" s="289"/>
      <c r="H27" s="289"/>
      <c r="I27" s="88"/>
      <c r="J27" s="77"/>
      <c r="K27" s="77"/>
      <c r="L27" s="44"/>
      <c r="M27" s="44"/>
      <c r="N27" s="44">
        <f t="shared" si="1"/>
        <v>0</v>
      </c>
      <c r="O27" s="44"/>
      <c r="P27" s="44"/>
      <c r="Q27" s="44"/>
      <c r="R27" s="44"/>
    </row>
    <row r="28" spans="1:18" s="7" customFormat="1" ht="12.75" hidden="1" customHeight="1" x14ac:dyDescent="0.25">
      <c r="A28" s="31" t="s">
        <v>21</v>
      </c>
      <c r="B28" s="47"/>
      <c r="C28" s="47"/>
      <c r="D28" s="100"/>
      <c r="E28" s="289" t="s">
        <v>506</v>
      </c>
      <c r="F28" s="289"/>
      <c r="G28" s="289"/>
      <c r="H28" s="289"/>
      <c r="I28" s="88"/>
      <c r="J28" s="77"/>
      <c r="K28" s="77"/>
      <c r="L28" s="44"/>
      <c r="M28" s="44"/>
      <c r="N28" s="44">
        <f t="shared" si="1"/>
        <v>0</v>
      </c>
      <c r="O28" s="44"/>
      <c r="P28" s="44"/>
      <c r="Q28" s="44"/>
      <c r="R28" s="44"/>
    </row>
    <row r="29" spans="1:18" s="7" customFormat="1" ht="15" customHeight="1" x14ac:dyDescent="0.25">
      <c r="A29" s="31" t="s">
        <v>22</v>
      </c>
      <c r="B29" s="47"/>
      <c r="C29" s="47"/>
      <c r="D29" s="100"/>
      <c r="E29" s="289" t="s">
        <v>330</v>
      </c>
      <c r="F29" s="289"/>
      <c r="G29" s="289"/>
      <c r="H29" s="289"/>
      <c r="I29" s="88"/>
      <c r="J29" s="77">
        <v>219500</v>
      </c>
      <c r="K29" s="77"/>
      <c r="L29" s="44"/>
      <c r="M29" s="44"/>
      <c r="N29" s="44"/>
      <c r="O29" s="44"/>
      <c r="P29" s="44"/>
      <c r="Q29" s="44"/>
      <c r="R29" s="44"/>
    </row>
    <row r="30" spans="1:18" s="7" customFormat="1" ht="12.75" hidden="1" customHeight="1" x14ac:dyDescent="0.25">
      <c r="A30" s="31" t="s">
        <v>144</v>
      </c>
      <c r="B30" s="47"/>
      <c r="C30" s="47"/>
      <c r="D30" s="100"/>
      <c r="E30" s="289" t="s">
        <v>651</v>
      </c>
      <c r="F30" s="289"/>
      <c r="G30" s="289"/>
      <c r="H30" s="289"/>
      <c r="I30" s="88"/>
      <c r="J30" s="44"/>
      <c r="K30" s="44"/>
      <c r="L30" s="44"/>
      <c r="M30" s="44"/>
      <c r="N30" s="44">
        <f t="shared" si="1"/>
        <v>0</v>
      </c>
      <c r="O30" s="44"/>
      <c r="P30" s="44"/>
      <c r="Q30" s="44"/>
      <c r="R30" s="44"/>
    </row>
    <row r="31" spans="1:18" s="7" customFormat="1" ht="12.75" hidden="1" customHeight="1" x14ac:dyDescent="0.25">
      <c r="A31" s="31" t="s">
        <v>23</v>
      </c>
      <c r="B31" s="47"/>
      <c r="C31" s="47"/>
      <c r="D31" s="100"/>
      <c r="E31" s="289" t="s">
        <v>652</v>
      </c>
      <c r="F31" s="289"/>
      <c r="G31" s="289"/>
      <c r="H31" s="289"/>
      <c r="I31" s="88"/>
      <c r="J31" s="44"/>
      <c r="K31" s="44"/>
      <c r="L31" s="44"/>
      <c r="M31" s="44"/>
      <c r="N31" s="44">
        <f t="shared" si="1"/>
        <v>0</v>
      </c>
      <c r="O31" s="44"/>
      <c r="P31" s="44"/>
      <c r="Q31" s="44"/>
      <c r="R31" s="44"/>
    </row>
    <row r="32" spans="1:18" s="7" customFormat="1" ht="15" customHeight="1" x14ac:dyDescent="0.25">
      <c r="A32" s="31" t="s">
        <v>26</v>
      </c>
      <c r="B32" s="47"/>
      <c r="C32" s="47"/>
      <c r="D32" s="100"/>
      <c r="E32" s="289" t="s">
        <v>332</v>
      </c>
      <c r="F32" s="289"/>
      <c r="G32" s="289"/>
      <c r="H32" s="289"/>
      <c r="I32" s="88"/>
      <c r="J32" s="44">
        <v>610524</v>
      </c>
      <c r="K32" s="44"/>
      <c r="L32" s="44"/>
      <c r="M32" s="44"/>
      <c r="N32" s="44">
        <f>P32-L32</f>
        <v>856414</v>
      </c>
      <c r="O32" s="44"/>
      <c r="P32" s="44">
        <v>856414</v>
      </c>
      <c r="Q32" s="44"/>
      <c r="R32" s="44">
        <v>887682</v>
      </c>
    </row>
    <row r="33" spans="1:18" s="7" customFormat="1" ht="15" customHeight="1" x14ac:dyDescent="0.25">
      <c r="A33" s="31" t="s">
        <v>25</v>
      </c>
      <c r="B33" s="47"/>
      <c r="C33" s="47"/>
      <c r="D33" s="100"/>
      <c r="E33" s="289" t="s">
        <v>333</v>
      </c>
      <c r="F33" s="289"/>
      <c r="G33" s="289"/>
      <c r="H33" s="289"/>
      <c r="I33" s="88"/>
      <c r="J33" s="44">
        <v>115000</v>
      </c>
      <c r="K33" s="44"/>
      <c r="L33" s="44"/>
      <c r="M33" s="44"/>
      <c r="N33" s="44">
        <f t="shared" si="1"/>
        <v>160000</v>
      </c>
      <c r="O33" s="44"/>
      <c r="P33" s="44">
        <v>160000</v>
      </c>
      <c r="Q33" s="44"/>
      <c r="R33" s="44">
        <v>160000</v>
      </c>
    </row>
    <row r="34" spans="1:18" s="7" customFormat="1" ht="15" customHeight="1" x14ac:dyDescent="0.25">
      <c r="A34" s="31" t="s">
        <v>139</v>
      </c>
      <c r="B34" s="47"/>
      <c r="C34" s="47"/>
      <c r="D34" s="100"/>
      <c r="E34" s="289" t="s">
        <v>334</v>
      </c>
      <c r="F34" s="289"/>
      <c r="G34" s="289"/>
      <c r="H34" s="289"/>
      <c r="I34" s="88"/>
      <c r="J34" s="77">
        <v>609697</v>
      </c>
      <c r="K34" s="77"/>
      <c r="L34" s="44">
        <v>581503</v>
      </c>
      <c r="M34" s="44"/>
      <c r="N34" s="44">
        <f>P34-L34</f>
        <v>274911</v>
      </c>
      <c r="O34" s="44"/>
      <c r="P34" s="44">
        <v>856414</v>
      </c>
      <c r="Q34" s="44"/>
      <c r="R34" s="44">
        <v>887682</v>
      </c>
    </row>
    <row r="35" spans="1:18" s="7" customFormat="1" ht="15" customHeight="1" x14ac:dyDescent="0.25">
      <c r="A35" s="31" t="s">
        <v>249</v>
      </c>
      <c r="B35" s="47"/>
      <c r="C35" s="47"/>
      <c r="D35" s="100"/>
      <c r="E35" s="289" t="s">
        <v>335</v>
      </c>
      <c r="F35" s="289"/>
      <c r="G35" s="289"/>
      <c r="H35" s="289"/>
      <c r="I35" s="88"/>
      <c r="J35" s="44">
        <v>878289.68</v>
      </c>
      <c r="K35" s="44"/>
      <c r="L35" s="44">
        <v>415867.56</v>
      </c>
      <c r="M35" s="44"/>
      <c r="N35" s="44">
        <f t="shared" si="1"/>
        <v>797132.28</v>
      </c>
      <c r="O35" s="44"/>
      <c r="P35" s="44">
        <v>1212999.8400000001</v>
      </c>
      <c r="Q35" s="44"/>
      <c r="R35" s="44">
        <v>1278262.08</v>
      </c>
    </row>
    <row r="36" spans="1:18" s="7" customFormat="1" ht="15" customHeight="1" x14ac:dyDescent="0.25">
      <c r="A36" s="31" t="s">
        <v>29</v>
      </c>
      <c r="B36" s="47"/>
      <c r="C36" s="47"/>
      <c r="D36" s="100"/>
      <c r="E36" s="289" t="s">
        <v>336</v>
      </c>
      <c r="F36" s="289"/>
      <c r="G36" s="289"/>
      <c r="H36" s="289"/>
      <c r="I36" s="88"/>
      <c r="J36" s="44">
        <v>27600</v>
      </c>
      <c r="K36" s="44"/>
      <c r="L36" s="44">
        <v>12700</v>
      </c>
      <c r="M36" s="44"/>
      <c r="N36" s="44">
        <f t="shared" si="1"/>
        <v>25300</v>
      </c>
      <c r="O36" s="44"/>
      <c r="P36" s="44">
        <v>38000</v>
      </c>
      <c r="Q36" s="44"/>
      <c r="R36" s="44">
        <v>38400</v>
      </c>
    </row>
    <row r="37" spans="1:18" s="7" customFormat="1" ht="15" customHeight="1" x14ac:dyDescent="0.25">
      <c r="A37" s="31" t="s">
        <v>30</v>
      </c>
      <c r="B37" s="47"/>
      <c r="C37" s="47"/>
      <c r="D37" s="100"/>
      <c r="E37" s="289" t="s">
        <v>337</v>
      </c>
      <c r="F37" s="289"/>
      <c r="G37" s="289"/>
      <c r="H37" s="289"/>
      <c r="I37" s="88"/>
      <c r="J37" s="44">
        <v>97626.27</v>
      </c>
      <c r="K37" s="44"/>
      <c r="L37" s="44">
        <v>45848.09</v>
      </c>
      <c r="M37" s="44"/>
      <c r="N37" s="44">
        <f t="shared" si="1"/>
        <v>120933.70000000001</v>
      </c>
      <c r="O37" s="44"/>
      <c r="P37" s="44">
        <v>166781.79</v>
      </c>
      <c r="Q37" s="44"/>
      <c r="R37" s="44">
        <v>203164.56</v>
      </c>
    </row>
    <row r="38" spans="1:18" s="7" customFormat="1" ht="15" customHeight="1" x14ac:dyDescent="0.25">
      <c r="A38" s="31" t="s">
        <v>31</v>
      </c>
      <c r="B38" s="47"/>
      <c r="C38" s="47"/>
      <c r="D38" s="100"/>
      <c r="E38" s="289" t="s">
        <v>338</v>
      </c>
      <c r="F38" s="289"/>
      <c r="G38" s="289"/>
      <c r="H38" s="289"/>
      <c r="I38" s="88"/>
      <c r="J38" s="44">
        <v>27600</v>
      </c>
      <c r="K38" s="44"/>
      <c r="L38" s="44">
        <v>12700</v>
      </c>
      <c r="M38" s="44"/>
      <c r="N38" s="44">
        <f t="shared" si="1"/>
        <v>25300</v>
      </c>
      <c r="O38" s="44"/>
      <c r="P38" s="44">
        <v>38000</v>
      </c>
      <c r="Q38" s="44"/>
      <c r="R38" s="44">
        <v>38400</v>
      </c>
    </row>
    <row r="39" spans="1:18" s="7" customFormat="1" ht="12.75" hidden="1" customHeight="1" x14ac:dyDescent="0.25">
      <c r="A39" s="31" t="s">
        <v>146</v>
      </c>
      <c r="B39" s="47"/>
      <c r="C39" s="47"/>
      <c r="D39" s="100"/>
      <c r="E39" s="289" t="s">
        <v>653</v>
      </c>
      <c r="F39" s="289"/>
      <c r="G39" s="289"/>
      <c r="H39" s="289"/>
      <c r="I39" s="88"/>
      <c r="J39" s="44"/>
      <c r="K39" s="44"/>
      <c r="L39" s="44"/>
      <c r="M39" s="44"/>
      <c r="N39" s="44"/>
      <c r="O39" s="44"/>
      <c r="P39" s="44"/>
      <c r="Q39" s="44"/>
      <c r="R39" s="44"/>
    </row>
    <row r="40" spans="1:18" s="7" customFormat="1" ht="12.75" hidden="1" customHeight="1" x14ac:dyDescent="0.25">
      <c r="A40" s="31" t="s">
        <v>147</v>
      </c>
      <c r="B40" s="47"/>
      <c r="C40" s="47"/>
      <c r="D40" s="100"/>
      <c r="E40" s="289" t="s">
        <v>654</v>
      </c>
      <c r="F40" s="289"/>
      <c r="G40" s="289"/>
      <c r="H40" s="289"/>
      <c r="I40" s="88"/>
      <c r="J40" s="44"/>
      <c r="K40" s="44"/>
      <c r="L40" s="44"/>
      <c r="M40" s="44"/>
      <c r="N40" s="44"/>
      <c r="O40" s="44"/>
      <c r="P40" s="44"/>
      <c r="Q40" s="44"/>
      <c r="R40" s="44"/>
    </row>
    <row r="41" spans="1:18" s="7" customFormat="1" ht="15" customHeight="1" x14ac:dyDescent="0.25">
      <c r="A41" s="31" t="s">
        <v>32</v>
      </c>
      <c r="B41" s="47"/>
      <c r="C41" s="47"/>
      <c r="D41" s="100"/>
      <c r="E41" s="289" t="s">
        <v>339</v>
      </c>
      <c r="F41" s="289"/>
      <c r="G41" s="289"/>
      <c r="H41" s="289"/>
      <c r="I41" s="88"/>
      <c r="J41" s="44">
        <v>172200.48</v>
      </c>
      <c r="K41" s="44"/>
      <c r="L41" s="44"/>
      <c r="M41" s="44"/>
      <c r="N41" s="44">
        <f>P41-L41</f>
        <v>357184.65</v>
      </c>
      <c r="O41" s="44"/>
      <c r="P41" s="44">
        <v>357184.65</v>
      </c>
      <c r="Q41" s="44"/>
      <c r="R41" s="44"/>
    </row>
    <row r="42" spans="1:18" s="7" customFormat="1" ht="15" customHeight="1" x14ac:dyDescent="0.25">
      <c r="A42" s="31" t="s">
        <v>34</v>
      </c>
      <c r="B42" s="47"/>
      <c r="C42" s="47"/>
      <c r="D42" s="100"/>
      <c r="E42" s="289" t="s">
        <v>340</v>
      </c>
      <c r="F42" s="289"/>
      <c r="G42" s="289"/>
      <c r="H42" s="289"/>
      <c r="I42" s="88"/>
      <c r="J42" s="44">
        <v>135000</v>
      </c>
      <c r="K42" s="44"/>
      <c r="L42" s="44">
        <v>5000</v>
      </c>
      <c r="M42" s="44"/>
      <c r="N42" s="44">
        <f>P42-L42</f>
        <v>160000</v>
      </c>
      <c r="O42" s="44"/>
      <c r="P42" s="44">
        <v>165000</v>
      </c>
      <c r="Q42" s="44"/>
      <c r="R42" s="44">
        <v>160000</v>
      </c>
    </row>
    <row r="43" spans="1:18" s="7" customFormat="1" ht="12.75" hidden="1" customHeight="1" x14ac:dyDescent="0.25">
      <c r="A43" s="75" t="s">
        <v>148</v>
      </c>
      <c r="B43" s="99"/>
      <c r="C43" s="99"/>
      <c r="D43" s="100"/>
      <c r="E43" s="100">
        <v>5</v>
      </c>
      <c r="F43" s="101" t="s">
        <v>7</v>
      </c>
      <c r="G43" s="100" t="s">
        <v>28</v>
      </c>
      <c r="H43" s="100" t="s">
        <v>63</v>
      </c>
      <c r="J43" s="34"/>
      <c r="K43" s="34"/>
      <c r="L43" s="34"/>
      <c r="M43" s="34"/>
      <c r="N43" s="34"/>
      <c r="O43" s="34"/>
      <c r="P43" s="34"/>
      <c r="Q43" s="34"/>
      <c r="R43" s="34"/>
    </row>
    <row r="44" spans="1:18" s="7" customFormat="1" ht="19" customHeight="1" x14ac:dyDescent="0.3">
      <c r="A44" s="58" t="s">
        <v>35</v>
      </c>
      <c r="B44" s="24"/>
      <c r="C44" s="24"/>
      <c r="J44" s="138">
        <f>SUM(J18:J43)</f>
        <v>11002266.459999999</v>
      </c>
      <c r="K44" s="139"/>
      <c r="L44" s="138">
        <f>SUM(L18:L43)</f>
        <v>4989242.2599999988</v>
      </c>
      <c r="M44" s="34"/>
      <c r="N44" s="138">
        <f>SUM(N18:N43)</f>
        <v>10038058.59</v>
      </c>
      <c r="O44" s="34"/>
      <c r="P44" s="138">
        <f>SUM(P18:P43)</f>
        <v>15027300.85</v>
      </c>
      <c r="Q44" s="34"/>
      <c r="R44" s="138">
        <f>SUM(R18:R42)</f>
        <v>15382167.17</v>
      </c>
    </row>
    <row r="45" spans="1:18" s="7" customFormat="1" ht="6" customHeight="1" x14ac:dyDescent="0.25">
      <c r="A45" s="17"/>
      <c r="B45" s="17"/>
      <c r="C45" s="17"/>
      <c r="J45" s="139"/>
      <c r="K45" s="139"/>
      <c r="L45" s="34"/>
      <c r="M45" s="34"/>
      <c r="N45" s="34"/>
      <c r="O45" s="34"/>
      <c r="P45" s="34"/>
      <c r="Q45" s="34"/>
      <c r="R45" s="34"/>
    </row>
    <row r="46" spans="1:18" s="7" customFormat="1" ht="12.75" customHeight="1" x14ac:dyDescent="0.3">
      <c r="A46" s="62" t="s">
        <v>187</v>
      </c>
      <c r="B46" s="12"/>
      <c r="C46" s="12"/>
      <c r="J46" s="34"/>
      <c r="K46" s="34"/>
      <c r="L46" s="34"/>
      <c r="M46" s="34"/>
      <c r="N46" s="34"/>
      <c r="O46" s="34"/>
      <c r="P46" s="34"/>
      <c r="Q46" s="34"/>
      <c r="R46" s="34"/>
    </row>
    <row r="47" spans="1:18" s="7" customFormat="1" ht="6" customHeight="1" x14ac:dyDescent="0.3">
      <c r="A47" s="62"/>
      <c r="B47" s="12"/>
      <c r="C47" s="12"/>
      <c r="J47" s="34"/>
      <c r="K47" s="34"/>
      <c r="L47" s="34"/>
      <c r="M47" s="34"/>
      <c r="N47" s="34"/>
      <c r="O47" s="34"/>
      <c r="P47" s="34"/>
      <c r="Q47" s="34"/>
      <c r="R47" s="34"/>
    </row>
    <row r="48" spans="1:18" s="7" customFormat="1" ht="15" customHeight="1" x14ac:dyDescent="0.25">
      <c r="A48" s="31" t="s">
        <v>36</v>
      </c>
      <c r="B48" s="123"/>
      <c r="C48" s="123"/>
      <c r="D48" s="30"/>
      <c r="E48" s="289" t="s">
        <v>341</v>
      </c>
      <c r="F48" s="289"/>
      <c r="G48" s="289"/>
      <c r="H48" s="289"/>
      <c r="I48" s="88"/>
      <c r="J48" s="44">
        <v>63720</v>
      </c>
      <c r="K48" s="44"/>
      <c r="L48" s="44">
        <v>65084</v>
      </c>
      <c r="M48" s="44"/>
      <c r="N48" s="44">
        <f t="shared" ref="N48:N55" si="2">P48-L48</f>
        <v>203716</v>
      </c>
      <c r="O48" s="44"/>
      <c r="P48" s="44">
        <v>268800</v>
      </c>
      <c r="Q48" s="44"/>
      <c r="R48" s="44">
        <v>268800</v>
      </c>
    </row>
    <row r="49" spans="1:21" s="7" customFormat="1" ht="12.75" hidden="1" customHeight="1" x14ac:dyDescent="0.25">
      <c r="A49" s="31" t="s">
        <v>37</v>
      </c>
      <c r="B49" s="123"/>
      <c r="C49" s="123"/>
      <c r="D49" s="88"/>
      <c r="E49" s="289" t="s">
        <v>489</v>
      </c>
      <c r="F49" s="289"/>
      <c r="G49" s="289"/>
      <c r="H49" s="289"/>
      <c r="I49" s="88"/>
      <c r="J49" s="44"/>
      <c r="K49" s="44"/>
      <c r="L49" s="44"/>
      <c r="M49" s="44"/>
      <c r="N49" s="44">
        <f t="shared" si="2"/>
        <v>0</v>
      </c>
      <c r="O49" s="44"/>
      <c r="P49" s="44"/>
      <c r="Q49" s="44"/>
      <c r="R49" s="44"/>
    </row>
    <row r="50" spans="1:21" s="7" customFormat="1" ht="15" customHeight="1" x14ac:dyDescent="0.25">
      <c r="A50" s="31" t="s">
        <v>38</v>
      </c>
      <c r="B50" s="123"/>
      <c r="C50" s="123"/>
      <c r="D50" s="88"/>
      <c r="E50" s="289" t="s">
        <v>343</v>
      </c>
      <c r="F50" s="289"/>
      <c r="G50" s="289"/>
      <c r="H50" s="289"/>
      <c r="I50" s="88"/>
      <c r="J50" s="44"/>
      <c r="K50" s="44"/>
      <c r="L50" s="44"/>
      <c r="M50" s="44"/>
      <c r="N50" s="44">
        <f t="shared" si="2"/>
        <v>320000</v>
      </c>
      <c r="O50" s="44"/>
      <c r="P50" s="44">
        <v>320000</v>
      </c>
      <c r="Q50" s="44"/>
      <c r="R50" s="44">
        <v>544000</v>
      </c>
    </row>
    <row r="51" spans="1:21" s="7" customFormat="1" ht="12.75" hidden="1" customHeight="1" x14ac:dyDescent="0.25">
      <c r="A51" s="31" t="s">
        <v>141</v>
      </c>
      <c r="B51" s="123"/>
      <c r="C51" s="123"/>
      <c r="D51" s="30"/>
      <c r="E51" s="289" t="s">
        <v>385</v>
      </c>
      <c r="F51" s="289"/>
      <c r="G51" s="289"/>
      <c r="H51" s="289"/>
      <c r="I51" s="88"/>
      <c r="J51" s="44"/>
      <c r="K51" s="44"/>
      <c r="L51" s="44"/>
      <c r="M51" s="44"/>
      <c r="N51" s="44">
        <f t="shared" si="2"/>
        <v>0</v>
      </c>
      <c r="O51" s="44"/>
      <c r="P51" s="44"/>
      <c r="Q51" s="44"/>
      <c r="R51" s="44"/>
    </row>
    <row r="52" spans="1:21" s="7" customFormat="1" ht="12.75" hidden="1" customHeight="1" x14ac:dyDescent="0.25">
      <c r="A52" s="31" t="s">
        <v>39</v>
      </c>
      <c r="B52" s="123"/>
      <c r="C52" s="123"/>
      <c r="D52" s="30"/>
      <c r="E52" s="289" t="s">
        <v>345</v>
      </c>
      <c r="F52" s="289"/>
      <c r="G52" s="289"/>
      <c r="H52" s="289"/>
      <c r="I52" s="88"/>
      <c r="J52" s="44"/>
      <c r="K52" s="44"/>
      <c r="L52" s="44">
        <v>0</v>
      </c>
      <c r="M52" s="44"/>
      <c r="N52" s="44">
        <f>P52-L52</f>
        <v>0</v>
      </c>
      <c r="O52" s="44"/>
      <c r="P52" s="44"/>
      <c r="Q52" s="44"/>
      <c r="R52" s="44"/>
    </row>
    <row r="53" spans="1:21" s="7" customFormat="1" ht="15" customHeight="1" x14ac:dyDescent="0.25">
      <c r="A53" s="31" t="s">
        <v>41</v>
      </c>
      <c r="B53" s="123"/>
      <c r="C53" s="123"/>
      <c r="D53" s="30"/>
      <c r="E53" s="289" t="s">
        <v>656</v>
      </c>
      <c r="F53" s="289"/>
      <c r="G53" s="289"/>
      <c r="H53" s="289"/>
      <c r="I53" s="88"/>
      <c r="J53" s="44"/>
      <c r="K53" s="44"/>
      <c r="L53" s="44"/>
      <c r="M53" s="44"/>
      <c r="N53" s="44">
        <f t="shared" si="2"/>
        <v>50000</v>
      </c>
      <c r="O53" s="44"/>
      <c r="P53" s="44">
        <v>50000</v>
      </c>
      <c r="Q53" s="44"/>
      <c r="R53" s="44">
        <v>126800</v>
      </c>
    </row>
    <row r="54" spans="1:21" s="7" customFormat="1" ht="15" customHeight="1" x14ac:dyDescent="0.25">
      <c r="A54" s="31" t="s">
        <v>149</v>
      </c>
      <c r="B54" s="123"/>
      <c r="C54" s="123"/>
      <c r="D54" s="30"/>
      <c r="E54" s="289" t="s">
        <v>666</v>
      </c>
      <c r="F54" s="289"/>
      <c r="G54" s="289"/>
      <c r="H54" s="289"/>
      <c r="I54" s="88"/>
      <c r="J54" s="44">
        <v>130000</v>
      </c>
      <c r="K54" s="44"/>
      <c r="L54" s="44">
        <v>135000</v>
      </c>
      <c r="M54" s="44"/>
      <c r="N54" s="44">
        <f t="shared" si="2"/>
        <v>285000</v>
      </c>
      <c r="O54" s="44"/>
      <c r="P54" s="44">
        <v>420000</v>
      </c>
      <c r="Q54" s="44"/>
      <c r="R54" s="44">
        <v>1339070</v>
      </c>
    </row>
    <row r="55" spans="1:21" s="7" customFormat="1" ht="15" customHeight="1" x14ac:dyDescent="0.25">
      <c r="A55" s="31" t="s">
        <v>150</v>
      </c>
      <c r="B55" s="123"/>
      <c r="C55" s="123"/>
      <c r="D55" s="30"/>
      <c r="E55" s="289" t="s">
        <v>667</v>
      </c>
      <c r="F55" s="289"/>
      <c r="G55" s="289"/>
      <c r="H55" s="289"/>
      <c r="I55" s="88"/>
      <c r="J55" s="44"/>
      <c r="K55" s="44"/>
      <c r="L55" s="44"/>
      <c r="M55" s="44"/>
      <c r="N55" s="44">
        <f t="shared" si="2"/>
        <v>75000</v>
      </c>
      <c r="O55" s="44"/>
      <c r="P55" s="44">
        <v>75000</v>
      </c>
      <c r="Q55" s="44"/>
      <c r="R55" s="44">
        <v>137000</v>
      </c>
      <c r="U55" s="7">
        <v>365950</v>
      </c>
    </row>
    <row r="56" spans="1:21" s="7" customFormat="1" ht="15" customHeight="1" x14ac:dyDescent="0.25">
      <c r="A56" s="31" t="s">
        <v>43</v>
      </c>
      <c r="B56" s="123"/>
      <c r="C56" s="123"/>
      <c r="D56" s="30"/>
      <c r="E56" s="289" t="s">
        <v>347</v>
      </c>
      <c r="F56" s="289"/>
      <c r="G56" s="289"/>
      <c r="H56" s="289"/>
      <c r="I56" s="88"/>
      <c r="J56" s="44">
        <v>85206.1</v>
      </c>
      <c r="K56" s="44"/>
      <c r="L56" s="44">
        <v>35065.35</v>
      </c>
      <c r="M56" s="44"/>
      <c r="N56" s="44">
        <f t="shared" ref="N56:N108" si="3">P56-L56</f>
        <v>108934.65</v>
      </c>
      <c r="O56" s="44"/>
      <c r="P56" s="44">
        <v>144000</v>
      </c>
      <c r="Q56" s="44"/>
      <c r="R56" s="44">
        <v>144000</v>
      </c>
      <c r="U56" s="7">
        <f>N146-U55</f>
        <v>11044759.24</v>
      </c>
    </row>
    <row r="57" spans="1:21" s="7" customFormat="1" ht="15" customHeight="1" x14ac:dyDescent="0.25">
      <c r="A57" s="31" t="s">
        <v>151</v>
      </c>
      <c r="B57" s="123"/>
      <c r="C57" s="123"/>
      <c r="D57" s="30"/>
      <c r="E57" s="289" t="s">
        <v>559</v>
      </c>
      <c r="F57" s="289" t="s">
        <v>12</v>
      </c>
      <c r="G57" s="289" t="s">
        <v>28</v>
      </c>
      <c r="H57" s="289" t="s">
        <v>101</v>
      </c>
      <c r="I57" s="88"/>
      <c r="J57" s="44"/>
      <c r="K57" s="44"/>
      <c r="L57" s="44"/>
      <c r="M57" s="44"/>
      <c r="N57" s="44">
        <f t="shared" si="3"/>
        <v>75000</v>
      </c>
      <c r="O57" s="44"/>
      <c r="P57" s="44">
        <v>75000</v>
      </c>
      <c r="Q57" s="44"/>
      <c r="R57" s="44">
        <v>659280</v>
      </c>
    </row>
    <row r="58" spans="1:21" s="7" customFormat="1" ht="12.75" hidden="1" customHeight="1" x14ac:dyDescent="0.25">
      <c r="A58" s="31" t="s">
        <v>51</v>
      </c>
      <c r="B58" s="123"/>
      <c r="C58" s="123"/>
      <c r="D58" s="30"/>
      <c r="E58" s="289" t="s">
        <v>660</v>
      </c>
      <c r="F58" s="289"/>
      <c r="G58" s="289"/>
      <c r="H58" s="289"/>
      <c r="I58" s="88"/>
      <c r="J58" s="44"/>
      <c r="K58" s="44"/>
      <c r="L58" s="44"/>
      <c r="M58" s="44"/>
      <c r="N58" s="44">
        <f t="shared" si="3"/>
        <v>0</v>
      </c>
      <c r="O58" s="44"/>
      <c r="P58" s="44"/>
      <c r="Q58" s="44"/>
      <c r="R58" s="44"/>
    </row>
    <row r="59" spans="1:21" s="7" customFormat="1" ht="15" customHeight="1" x14ac:dyDescent="0.25">
      <c r="A59" s="31" t="s">
        <v>47</v>
      </c>
      <c r="B59" s="123"/>
      <c r="C59" s="123"/>
      <c r="D59" s="30"/>
      <c r="E59" s="289" t="s">
        <v>661</v>
      </c>
      <c r="F59" s="289"/>
      <c r="G59" s="289"/>
      <c r="H59" s="289"/>
      <c r="I59" s="88"/>
      <c r="J59" s="44">
        <v>321500</v>
      </c>
      <c r="K59" s="44"/>
      <c r="L59" s="44"/>
      <c r="M59" s="44"/>
      <c r="N59" s="44">
        <f t="shared" si="3"/>
        <v>240000</v>
      </c>
      <c r="O59" s="44"/>
      <c r="P59" s="44">
        <v>240000</v>
      </c>
      <c r="Q59" s="44"/>
      <c r="R59" s="44">
        <v>1075550</v>
      </c>
    </row>
    <row r="60" spans="1:21" s="7" customFormat="1" ht="12.75" hidden="1" customHeight="1" x14ac:dyDescent="0.25">
      <c r="A60" s="31" t="s">
        <v>52</v>
      </c>
      <c r="B60" s="123"/>
      <c r="C60" s="123"/>
      <c r="D60" s="88"/>
      <c r="E60" s="289" t="s">
        <v>662</v>
      </c>
      <c r="F60" s="289"/>
      <c r="G60" s="289"/>
      <c r="H60" s="289"/>
      <c r="I60" s="88"/>
      <c r="J60" s="44"/>
      <c r="K60" s="44"/>
      <c r="L60" s="44"/>
      <c r="M60" s="44"/>
      <c r="N60" s="44">
        <f t="shared" si="3"/>
        <v>0</v>
      </c>
      <c r="O60" s="44"/>
      <c r="P60" s="44"/>
      <c r="Q60" s="44"/>
      <c r="R60" s="44"/>
    </row>
    <row r="61" spans="1:21" s="7" customFormat="1" ht="12.75" hidden="1" customHeight="1" x14ac:dyDescent="0.25">
      <c r="A61" s="31" t="s">
        <v>54</v>
      </c>
      <c r="B61" s="123"/>
      <c r="C61" s="123"/>
      <c r="D61" s="88"/>
      <c r="E61" s="289" t="s">
        <v>663</v>
      </c>
      <c r="F61" s="289"/>
      <c r="G61" s="289"/>
      <c r="H61" s="289"/>
      <c r="I61" s="88"/>
      <c r="J61" s="44"/>
      <c r="K61" s="44"/>
      <c r="L61" s="44"/>
      <c r="M61" s="44"/>
      <c r="N61" s="44">
        <f t="shared" si="3"/>
        <v>0</v>
      </c>
      <c r="O61" s="44"/>
      <c r="P61" s="44"/>
      <c r="Q61" s="44"/>
      <c r="R61" s="44"/>
    </row>
    <row r="62" spans="1:21" s="7" customFormat="1" ht="12.75" hidden="1" customHeight="1" x14ac:dyDescent="0.25">
      <c r="A62" s="31" t="s">
        <v>55</v>
      </c>
      <c r="B62" s="123"/>
      <c r="C62" s="123"/>
      <c r="D62" s="88"/>
      <c r="E62" s="289" t="s">
        <v>664</v>
      </c>
      <c r="F62" s="289"/>
      <c r="G62" s="289"/>
      <c r="H62" s="289"/>
      <c r="I62" s="88"/>
      <c r="J62" s="44"/>
      <c r="K62" s="44"/>
      <c r="L62" s="44"/>
      <c r="M62" s="44"/>
      <c r="N62" s="44">
        <f t="shared" si="3"/>
        <v>0</v>
      </c>
      <c r="O62" s="44"/>
      <c r="P62" s="44"/>
      <c r="Q62" s="44"/>
      <c r="R62" s="44"/>
    </row>
    <row r="63" spans="1:21" s="7" customFormat="1" ht="12.75" hidden="1" customHeight="1" x14ac:dyDescent="0.25">
      <c r="A63" s="31" t="s">
        <v>56</v>
      </c>
      <c r="B63" s="123"/>
      <c r="C63" s="123"/>
      <c r="D63" s="88"/>
      <c r="E63" s="289" t="s">
        <v>665</v>
      </c>
      <c r="F63" s="289"/>
      <c r="G63" s="289"/>
      <c r="H63" s="289"/>
      <c r="I63" s="88"/>
      <c r="J63" s="44"/>
      <c r="K63" s="44"/>
      <c r="L63" s="44"/>
      <c r="M63" s="44"/>
      <c r="N63" s="44">
        <f t="shared" si="3"/>
        <v>0</v>
      </c>
      <c r="O63" s="44"/>
      <c r="P63" s="44"/>
      <c r="Q63" s="44"/>
      <c r="R63" s="44"/>
    </row>
    <row r="64" spans="1:21" s="7" customFormat="1" ht="12.75" hidden="1" customHeight="1" x14ac:dyDescent="0.25">
      <c r="A64" s="31" t="s">
        <v>67</v>
      </c>
      <c r="B64" s="123"/>
      <c r="C64" s="123"/>
      <c r="D64" s="88"/>
      <c r="E64" s="289" t="s">
        <v>355</v>
      </c>
      <c r="F64" s="289"/>
      <c r="G64" s="289"/>
      <c r="H64" s="289"/>
      <c r="I64" s="88"/>
      <c r="J64" s="44"/>
      <c r="K64" s="44"/>
      <c r="L64" s="44"/>
      <c r="M64" s="44"/>
      <c r="N64" s="44">
        <f t="shared" si="3"/>
        <v>0</v>
      </c>
      <c r="O64" s="44"/>
      <c r="P64" s="44"/>
      <c r="Q64" s="44"/>
      <c r="R64" s="44"/>
    </row>
    <row r="65" spans="1:18" s="7" customFormat="1" ht="12.75" hidden="1" customHeight="1" x14ac:dyDescent="0.25">
      <c r="A65" s="31" t="s">
        <v>65</v>
      </c>
      <c r="B65" s="123"/>
      <c r="C65" s="123"/>
      <c r="D65" s="88"/>
      <c r="E65" s="30">
        <v>5</v>
      </c>
      <c r="F65" s="127" t="s">
        <v>12</v>
      </c>
      <c r="G65" s="30" t="s">
        <v>66</v>
      </c>
      <c r="H65" s="30" t="s">
        <v>8</v>
      </c>
      <c r="I65" s="88"/>
      <c r="J65" s="44"/>
      <c r="K65" s="44"/>
      <c r="L65" s="44"/>
      <c r="M65" s="44"/>
      <c r="N65" s="44">
        <f t="shared" si="3"/>
        <v>0</v>
      </c>
      <c r="O65" s="44"/>
      <c r="P65" s="44"/>
      <c r="Q65" s="44"/>
      <c r="R65" s="44"/>
    </row>
    <row r="66" spans="1:18" s="7" customFormat="1" ht="12.75" hidden="1" customHeight="1" x14ac:dyDescent="0.25">
      <c r="A66" s="31" t="s">
        <v>60</v>
      </c>
      <c r="B66" s="123"/>
      <c r="C66" s="123"/>
      <c r="D66" s="88"/>
      <c r="E66" s="30">
        <v>5</v>
      </c>
      <c r="F66" s="127" t="s">
        <v>12</v>
      </c>
      <c r="G66" s="30" t="s">
        <v>58</v>
      </c>
      <c r="H66" s="30" t="s">
        <v>8</v>
      </c>
      <c r="I66" s="88"/>
      <c r="J66" s="44"/>
      <c r="K66" s="44"/>
      <c r="L66" s="44"/>
      <c r="M66" s="44"/>
      <c r="N66" s="44">
        <f t="shared" si="3"/>
        <v>0</v>
      </c>
      <c r="O66" s="44"/>
      <c r="P66" s="44"/>
      <c r="Q66" s="44"/>
      <c r="R66" s="44"/>
    </row>
    <row r="67" spans="1:18" s="7" customFormat="1" ht="12.75" hidden="1" customHeight="1" x14ac:dyDescent="0.25">
      <c r="A67" s="31" t="s">
        <v>61</v>
      </c>
      <c r="B67" s="123"/>
      <c r="C67" s="123"/>
      <c r="D67" s="88"/>
      <c r="E67" s="30">
        <v>5</v>
      </c>
      <c r="F67" s="127" t="s">
        <v>12</v>
      </c>
      <c r="G67" s="30" t="s">
        <v>58</v>
      </c>
      <c r="H67" s="30" t="s">
        <v>10</v>
      </c>
      <c r="I67" s="88"/>
      <c r="J67" s="44"/>
      <c r="K67" s="44"/>
      <c r="L67" s="44"/>
      <c r="M67" s="44"/>
      <c r="N67" s="44"/>
      <c r="O67" s="44"/>
      <c r="P67" s="44"/>
      <c r="Q67" s="44"/>
      <c r="R67" s="44"/>
    </row>
    <row r="68" spans="1:18" s="7" customFormat="1" ht="12.75" hidden="1" customHeight="1" x14ac:dyDescent="0.25">
      <c r="A68" s="31" t="s">
        <v>62</v>
      </c>
      <c r="B68" s="123"/>
      <c r="C68" s="123"/>
      <c r="D68" s="88"/>
      <c r="E68" s="30">
        <v>5</v>
      </c>
      <c r="F68" s="127" t="s">
        <v>12</v>
      </c>
      <c r="G68" s="30" t="s">
        <v>58</v>
      </c>
      <c r="H68" s="30" t="s">
        <v>63</v>
      </c>
      <c r="I68" s="88"/>
      <c r="J68" s="44"/>
      <c r="K68" s="44"/>
      <c r="L68" s="44"/>
      <c r="M68" s="44"/>
      <c r="N68" s="44">
        <f t="shared" si="3"/>
        <v>0</v>
      </c>
      <c r="O68" s="44"/>
      <c r="P68" s="44"/>
      <c r="Q68" s="44"/>
      <c r="R68" s="44"/>
    </row>
    <row r="69" spans="1:18" s="7" customFormat="1" ht="12.75" hidden="1" customHeight="1" x14ac:dyDescent="0.25">
      <c r="A69" s="31" t="s">
        <v>154</v>
      </c>
      <c r="B69" s="123"/>
      <c r="C69" s="123"/>
      <c r="D69" s="88"/>
      <c r="E69" s="30">
        <v>5</v>
      </c>
      <c r="F69" s="127" t="s">
        <v>12</v>
      </c>
      <c r="G69" s="30" t="s">
        <v>58</v>
      </c>
      <c r="H69" s="30" t="s">
        <v>15</v>
      </c>
      <c r="I69" s="88"/>
      <c r="J69" s="44"/>
      <c r="K69" s="44"/>
      <c r="L69" s="44"/>
      <c r="M69" s="44"/>
      <c r="N69" s="44">
        <f t="shared" si="3"/>
        <v>0</v>
      </c>
      <c r="O69" s="44"/>
      <c r="P69" s="44"/>
      <c r="Q69" s="44"/>
      <c r="R69" s="44"/>
    </row>
    <row r="70" spans="1:18" s="7" customFormat="1" ht="12.75" hidden="1" customHeight="1" x14ac:dyDescent="0.25">
      <c r="A70" s="31" t="s">
        <v>155</v>
      </c>
      <c r="B70" s="123"/>
      <c r="C70" s="123"/>
      <c r="D70" s="88"/>
      <c r="E70" s="30">
        <v>5</v>
      </c>
      <c r="F70" s="30" t="s">
        <v>12</v>
      </c>
      <c r="G70" s="30" t="s">
        <v>58</v>
      </c>
      <c r="H70" s="30" t="s">
        <v>17</v>
      </c>
      <c r="I70" s="88"/>
      <c r="J70" s="44"/>
      <c r="K70" s="44"/>
      <c r="L70" s="44"/>
      <c r="M70" s="44"/>
      <c r="N70" s="44">
        <f t="shared" si="3"/>
        <v>0</v>
      </c>
      <c r="O70" s="44"/>
      <c r="P70" s="44"/>
      <c r="Q70" s="44"/>
      <c r="R70" s="44"/>
    </row>
    <row r="71" spans="1:18" s="7" customFormat="1" ht="12.75" hidden="1" customHeight="1" x14ac:dyDescent="0.25">
      <c r="A71" s="31" t="s">
        <v>62</v>
      </c>
      <c r="B71" s="123"/>
      <c r="C71" s="123"/>
      <c r="D71" s="88"/>
      <c r="E71" s="30">
        <v>5</v>
      </c>
      <c r="F71" s="127" t="s">
        <v>12</v>
      </c>
      <c r="G71" s="30" t="s">
        <v>58</v>
      </c>
      <c r="H71" s="30" t="s">
        <v>63</v>
      </c>
      <c r="I71" s="88"/>
      <c r="J71" s="44"/>
      <c r="K71" s="44"/>
      <c r="L71" s="44"/>
      <c r="M71" s="44"/>
      <c r="N71" s="44">
        <f t="shared" si="3"/>
        <v>0</v>
      </c>
      <c r="O71" s="44"/>
      <c r="P71" s="44"/>
      <c r="Q71" s="44"/>
      <c r="R71" s="44"/>
    </row>
    <row r="72" spans="1:18" s="7" customFormat="1" ht="12.75" hidden="1" customHeight="1" x14ac:dyDescent="0.25">
      <c r="A72" s="31" t="s">
        <v>64</v>
      </c>
      <c r="B72" s="123"/>
      <c r="C72" s="123"/>
      <c r="D72" s="88"/>
      <c r="E72" s="30">
        <v>5</v>
      </c>
      <c r="F72" s="127" t="s">
        <v>12</v>
      </c>
      <c r="G72" s="30" t="s">
        <v>58</v>
      </c>
      <c r="H72" s="30" t="s">
        <v>19</v>
      </c>
      <c r="I72" s="88"/>
      <c r="J72" s="44"/>
      <c r="K72" s="44"/>
      <c r="L72" s="44"/>
      <c r="M72" s="44"/>
      <c r="N72" s="44">
        <f t="shared" si="3"/>
        <v>0</v>
      </c>
      <c r="O72" s="44"/>
      <c r="P72" s="44"/>
      <c r="Q72" s="44"/>
      <c r="R72" s="44"/>
    </row>
    <row r="73" spans="1:18" s="7" customFormat="1" ht="12.75" hidden="1" customHeight="1" x14ac:dyDescent="0.25">
      <c r="A73" s="31" t="s">
        <v>156</v>
      </c>
      <c r="B73" s="123"/>
      <c r="C73" s="123"/>
      <c r="D73" s="88"/>
      <c r="E73" s="30">
        <v>5</v>
      </c>
      <c r="F73" s="127" t="s">
        <v>12</v>
      </c>
      <c r="G73" s="30" t="s">
        <v>92</v>
      </c>
      <c r="H73" s="30" t="s">
        <v>8</v>
      </c>
      <c r="I73" s="88"/>
      <c r="J73" s="44"/>
      <c r="K73" s="44"/>
      <c r="L73" s="44"/>
      <c r="M73" s="44"/>
      <c r="N73" s="44">
        <f t="shared" si="3"/>
        <v>0</v>
      </c>
      <c r="O73" s="44"/>
      <c r="P73" s="44"/>
      <c r="Q73" s="44"/>
      <c r="R73" s="44"/>
    </row>
    <row r="74" spans="1:18" s="7" customFormat="1" ht="12.75" hidden="1" customHeight="1" x14ac:dyDescent="0.25">
      <c r="A74" s="31" t="s">
        <v>65</v>
      </c>
      <c r="B74" s="123"/>
      <c r="C74" s="123"/>
      <c r="D74" s="88"/>
      <c r="E74" s="30">
        <v>5</v>
      </c>
      <c r="F74" s="127" t="s">
        <v>12</v>
      </c>
      <c r="G74" s="30" t="s">
        <v>66</v>
      </c>
      <c r="H74" s="30" t="s">
        <v>8</v>
      </c>
      <c r="I74" s="88"/>
      <c r="J74" s="44"/>
      <c r="K74" s="44"/>
      <c r="L74" s="44"/>
      <c r="M74" s="44"/>
      <c r="N74" s="44">
        <f t="shared" si="3"/>
        <v>0</v>
      </c>
      <c r="O74" s="44"/>
      <c r="P74" s="44"/>
      <c r="Q74" s="44"/>
      <c r="R74" s="44"/>
    </row>
    <row r="75" spans="1:18" s="7" customFormat="1" ht="12.75" hidden="1" customHeight="1" x14ac:dyDescent="0.25">
      <c r="A75" s="31" t="s">
        <v>67</v>
      </c>
      <c r="B75" s="123"/>
      <c r="C75" s="123"/>
      <c r="D75" s="88"/>
      <c r="E75" s="30">
        <v>5</v>
      </c>
      <c r="F75" s="127" t="s">
        <v>12</v>
      </c>
      <c r="G75" s="30" t="s">
        <v>66</v>
      </c>
      <c r="H75" s="30" t="s">
        <v>10</v>
      </c>
      <c r="I75" s="88"/>
      <c r="J75" s="44"/>
      <c r="K75" s="44"/>
      <c r="L75" s="44"/>
      <c r="M75" s="44"/>
      <c r="N75" s="44">
        <f t="shared" si="3"/>
        <v>0</v>
      </c>
      <c r="O75" s="44"/>
      <c r="P75" s="44"/>
      <c r="Q75" s="44"/>
      <c r="R75" s="44"/>
    </row>
    <row r="76" spans="1:18" s="7" customFormat="1" ht="12.75" hidden="1" customHeight="1" x14ac:dyDescent="0.25">
      <c r="A76" s="31" t="s">
        <v>157</v>
      </c>
      <c r="B76" s="123"/>
      <c r="C76" s="123"/>
      <c r="D76" s="88"/>
      <c r="E76" s="30">
        <v>5</v>
      </c>
      <c r="F76" s="127" t="s">
        <v>12</v>
      </c>
      <c r="G76" s="30" t="s">
        <v>69</v>
      </c>
      <c r="H76" s="30" t="s">
        <v>8</v>
      </c>
      <c r="I76" s="88"/>
      <c r="J76" s="44"/>
      <c r="K76" s="44"/>
      <c r="L76" s="44"/>
      <c r="M76" s="44"/>
      <c r="N76" s="44">
        <f t="shared" si="3"/>
        <v>0</v>
      </c>
      <c r="O76" s="44"/>
      <c r="P76" s="44"/>
      <c r="Q76" s="44"/>
      <c r="R76" s="44"/>
    </row>
    <row r="77" spans="1:18" s="7" customFormat="1" ht="12.75" hidden="1" customHeight="1" x14ac:dyDescent="0.25">
      <c r="A77" s="31" t="s">
        <v>158</v>
      </c>
      <c r="B77" s="123"/>
      <c r="C77" s="123"/>
      <c r="D77" s="88"/>
      <c r="E77" s="30">
        <v>5</v>
      </c>
      <c r="F77" s="127" t="s">
        <v>12</v>
      </c>
      <c r="G77" s="30" t="s">
        <v>69</v>
      </c>
      <c r="H77" s="30" t="s">
        <v>10</v>
      </c>
      <c r="I77" s="88"/>
      <c r="J77" s="44"/>
      <c r="K77" s="44"/>
      <c r="L77" s="44"/>
      <c r="M77" s="44"/>
      <c r="N77" s="44">
        <f t="shared" si="3"/>
        <v>0</v>
      </c>
      <c r="O77" s="44"/>
      <c r="P77" s="44"/>
      <c r="Q77" s="44"/>
      <c r="R77" s="44"/>
    </row>
    <row r="78" spans="1:18" s="7" customFormat="1" ht="12.75" hidden="1" customHeight="1" x14ac:dyDescent="0.25">
      <c r="A78" s="31" t="s">
        <v>68</v>
      </c>
      <c r="B78" s="123"/>
      <c r="C78" s="123"/>
      <c r="D78" s="88"/>
      <c r="E78" s="30">
        <v>5</v>
      </c>
      <c r="F78" s="127" t="s">
        <v>12</v>
      </c>
      <c r="G78" s="30" t="s">
        <v>69</v>
      </c>
      <c r="H78" s="30" t="s">
        <v>15</v>
      </c>
      <c r="I78" s="88"/>
      <c r="J78" s="44"/>
      <c r="K78" s="44"/>
      <c r="L78" s="44"/>
      <c r="M78" s="44"/>
      <c r="N78" s="44">
        <f t="shared" si="3"/>
        <v>0</v>
      </c>
      <c r="O78" s="44"/>
      <c r="P78" s="44"/>
      <c r="Q78" s="44"/>
      <c r="R78" s="44"/>
    </row>
    <row r="79" spans="1:18" s="7" customFormat="1" ht="12.75" hidden="1" customHeight="1" x14ac:dyDescent="0.25">
      <c r="A79" s="31" t="s">
        <v>159</v>
      </c>
      <c r="B79" s="123"/>
      <c r="C79" s="123"/>
      <c r="D79" s="88"/>
      <c r="E79" s="30">
        <v>5</v>
      </c>
      <c r="F79" s="127" t="s">
        <v>12</v>
      </c>
      <c r="G79" s="30" t="s">
        <v>162</v>
      </c>
      <c r="H79" s="30" t="s">
        <v>8</v>
      </c>
      <c r="I79" s="88"/>
      <c r="J79" s="44"/>
      <c r="K79" s="44"/>
      <c r="L79" s="44"/>
      <c r="M79" s="44"/>
      <c r="N79" s="44">
        <f t="shared" si="3"/>
        <v>0</v>
      </c>
      <c r="O79" s="44"/>
      <c r="P79" s="44"/>
      <c r="Q79" s="44"/>
      <c r="R79" s="44"/>
    </row>
    <row r="80" spans="1:18" s="7" customFormat="1" ht="12.75" hidden="1" customHeight="1" x14ac:dyDescent="0.25">
      <c r="A80" s="31" t="s">
        <v>160</v>
      </c>
      <c r="B80" s="123"/>
      <c r="C80" s="123"/>
      <c r="D80" s="88"/>
      <c r="E80" s="30">
        <v>5</v>
      </c>
      <c r="F80" s="127" t="s">
        <v>12</v>
      </c>
      <c r="G80" s="30" t="s">
        <v>162</v>
      </c>
      <c r="H80" s="124" t="s">
        <v>48</v>
      </c>
      <c r="I80" s="88"/>
      <c r="J80" s="44"/>
      <c r="K80" s="44"/>
      <c r="L80" s="44"/>
      <c r="M80" s="44"/>
      <c r="N80" s="44">
        <f t="shared" si="3"/>
        <v>0</v>
      </c>
      <c r="O80" s="44"/>
      <c r="P80" s="44"/>
      <c r="Q80" s="44"/>
      <c r="R80" s="44"/>
    </row>
    <row r="81" spans="1:18" s="7" customFormat="1" ht="12.75" hidden="1" customHeight="1" x14ac:dyDescent="0.25">
      <c r="A81" s="31" t="s">
        <v>70</v>
      </c>
      <c r="B81" s="123"/>
      <c r="C81" s="123"/>
      <c r="D81" s="88"/>
      <c r="E81" s="30">
        <v>5</v>
      </c>
      <c r="F81" s="127" t="s">
        <v>12</v>
      </c>
      <c r="G81" s="30" t="s">
        <v>162</v>
      </c>
      <c r="H81" s="30" t="s">
        <v>10</v>
      </c>
      <c r="I81" s="88"/>
      <c r="J81" s="44"/>
      <c r="K81" s="44"/>
      <c r="L81" s="44"/>
      <c r="M81" s="44"/>
      <c r="N81" s="44">
        <f t="shared" si="3"/>
        <v>0</v>
      </c>
      <c r="O81" s="44"/>
      <c r="P81" s="44"/>
      <c r="Q81" s="44"/>
      <c r="R81" s="44"/>
    </row>
    <row r="82" spans="1:18" s="7" customFormat="1" ht="12.75" hidden="1" customHeight="1" x14ac:dyDescent="0.25">
      <c r="A82" s="31" t="s">
        <v>161</v>
      </c>
      <c r="B82" s="123"/>
      <c r="C82" s="123"/>
      <c r="D82" s="88"/>
      <c r="E82" s="30">
        <v>5</v>
      </c>
      <c r="F82" s="127" t="s">
        <v>12</v>
      </c>
      <c r="G82" s="30" t="s">
        <v>162</v>
      </c>
      <c r="H82" s="30" t="s">
        <v>15</v>
      </c>
      <c r="I82" s="88"/>
      <c r="J82" s="44"/>
      <c r="K82" s="44"/>
      <c r="L82" s="44"/>
      <c r="M82" s="44"/>
      <c r="N82" s="44">
        <f t="shared" si="3"/>
        <v>0</v>
      </c>
      <c r="O82" s="44"/>
      <c r="P82" s="44"/>
      <c r="Q82" s="44"/>
      <c r="R82" s="44"/>
    </row>
    <row r="83" spans="1:18" s="7" customFormat="1" ht="12.75" hidden="1" customHeight="1" x14ac:dyDescent="0.25">
      <c r="A83" s="31" t="s">
        <v>71</v>
      </c>
      <c r="B83" s="123"/>
      <c r="C83" s="123"/>
      <c r="D83" s="88"/>
      <c r="E83" s="30">
        <v>5</v>
      </c>
      <c r="F83" s="127" t="s">
        <v>12</v>
      </c>
      <c r="G83" s="30" t="s">
        <v>69</v>
      </c>
      <c r="H83" s="30" t="s">
        <v>48</v>
      </c>
      <c r="I83" s="88"/>
      <c r="J83" s="44"/>
      <c r="K83" s="44"/>
      <c r="L83" s="44"/>
      <c r="M83" s="44"/>
      <c r="N83" s="44">
        <f t="shared" si="3"/>
        <v>0</v>
      </c>
      <c r="O83" s="44"/>
      <c r="P83" s="44"/>
      <c r="Q83" s="44"/>
      <c r="R83" s="44"/>
    </row>
    <row r="84" spans="1:18" s="7" customFormat="1" ht="12.75" hidden="1" customHeight="1" x14ac:dyDescent="0.25">
      <c r="A84" s="31" t="s">
        <v>163</v>
      </c>
      <c r="B84" s="123"/>
      <c r="C84" s="123"/>
      <c r="D84" s="88"/>
      <c r="E84" s="30">
        <v>5</v>
      </c>
      <c r="F84" s="127" t="s">
        <v>12</v>
      </c>
      <c r="G84" s="30" t="s">
        <v>73</v>
      </c>
      <c r="H84" s="30" t="s">
        <v>10</v>
      </c>
      <c r="I84" s="88"/>
      <c r="J84" s="44"/>
      <c r="K84" s="44"/>
      <c r="L84" s="44"/>
      <c r="M84" s="44"/>
      <c r="N84" s="44">
        <f t="shared" si="3"/>
        <v>0</v>
      </c>
      <c r="O84" s="44"/>
      <c r="P84" s="44"/>
      <c r="Q84" s="44"/>
      <c r="R84" s="44"/>
    </row>
    <row r="85" spans="1:18" s="7" customFormat="1" ht="12.75" hidden="1" customHeight="1" x14ac:dyDescent="0.25">
      <c r="A85" s="31" t="s">
        <v>164</v>
      </c>
      <c r="B85" s="123"/>
      <c r="C85" s="123"/>
      <c r="D85" s="88"/>
      <c r="E85" s="30">
        <v>5</v>
      </c>
      <c r="F85" s="127" t="s">
        <v>12</v>
      </c>
      <c r="G85" s="30" t="s">
        <v>73</v>
      </c>
      <c r="H85" s="30" t="s">
        <v>15</v>
      </c>
      <c r="I85" s="88"/>
      <c r="J85" s="44"/>
      <c r="K85" s="44"/>
      <c r="L85" s="44"/>
      <c r="M85" s="44"/>
      <c r="N85" s="44">
        <f t="shared" si="3"/>
        <v>0</v>
      </c>
      <c r="O85" s="44"/>
      <c r="P85" s="44"/>
      <c r="Q85" s="44"/>
      <c r="R85" s="44"/>
    </row>
    <row r="86" spans="1:18" s="7" customFormat="1" ht="12.75" hidden="1" customHeight="1" x14ac:dyDescent="0.25">
      <c r="A86" s="31" t="s">
        <v>165</v>
      </c>
      <c r="B86" s="123"/>
      <c r="C86" s="123"/>
      <c r="D86" s="88"/>
      <c r="E86" s="30">
        <v>5</v>
      </c>
      <c r="F86" s="127" t="s">
        <v>12</v>
      </c>
      <c r="G86" s="30" t="s">
        <v>73</v>
      </c>
      <c r="H86" s="30" t="s">
        <v>17</v>
      </c>
      <c r="I86" s="88"/>
      <c r="J86" s="44"/>
      <c r="K86" s="44"/>
      <c r="L86" s="44"/>
      <c r="M86" s="44"/>
      <c r="N86" s="44">
        <f t="shared" si="3"/>
        <v>0</v>
      </c>
      <c r="O86" s="44"/>
      <c r="P86" s="44"/>
      <c r="Q86" s="44"/>
      <c r="R86" s="44"/>
    </row>
    <row r="87" spans="1:18" s="7" customFormat="1" ht="12.75" hidden="1" customHeight="1" x14ac:dyDescent="0.25">
      <c r="A87" s="31" t="s">
        <v>166</v>
      </c>
      <c r="B87" s="123"/>
      <c r="C87" s="123"/>
      <c r="D87" s="88"/>
      <c r="E87" s="30">
        <v>5</v>
      </c>
      <c r="F87" s="127" t="s">
        <v>12</v>
      </c>
      <c r="G87" s="30" t="s">
        <v>73</v>
      </c>
      <c r="H87" s="30" t="s">
        <v>8</v>
      </c>
      <c r="I87" s="88"/>
      <c r="J87" s="44"/>
      <c r="K87" s="44"/>
      <c r="L87" s="44"/>
      <c r="M87" s="44"/>
      <c r="N87" s="44">
        <f t="shared" si="3"/>
        <v>0</v>
      </c>
      <c r="O87" s="44"/>
      <c r="P87" s="44"/>
      <c r="Q87" s="44"/>
      <c r="R87" s="44"/>
    </row>
    <row r="88" spans="1:18" s="7" customFormat="1" ht="12.75" hidden="1" customHeight="1" x14ac:dyDescent="0.25">
      <c r="A88" s="31" t="s">
        <v>167</v>
      </c>
      <c r="B88" s="123"/>
      <c r="C88" s="123"/>
      <c r="D88" s="88"/>
      <c r="E88" s="30">
        <v>5</v>
      </c>
      <c r="F88" s="127" t="s">
        <v>12</v>
      </c>
      <c r="G88" s="30" t="s">
        <v>73</v>
      </c>
      <c r="H88" s="30" t="s">
        <v>44</v>
      </c>
      <c r="I88" s="88"/>
      <c r="J88" s="44"/>
      <c r="K88" s="44"/>
      <c r="L88" s="44"/>
      <c r="M88" s="44"/>
      <c r="N88" s="44">
        <f t="shared" si="3"/>
        <v>0</v>
      </c>
      <c r="O88" s="44"/>
      <c r="P88" s="44"/>
      <c r="Q88" s="44"/>
      <c r="R88" s="44"/>
    </row>
    <row r="89" spans="1:18" s="7" customFormat="1" ht="12.75" hidden="1" customHeight="1" x14ac:dyDescent="0.25">
      <c r="A89" s="31" t="s">
        <v>72</v>
      </c>
      <c r="B89" s="123"/>
      <c r="C89" s="123"/>
      <c r="D89" s="88"/>
      <c r="E89" s="30">
        <v>5</v>
      </c>
      <c r="F89" s="127" t="s">
        <v>12</v>
      </c>
      <c r="G89" s="30" t="s">
        <v>73</v>
      </c>
      <c r="H89" s="30" t="s">
        <v>63</v>
      </c>
      <c r="I89" s="88"/>
      <c r="J89" s="44"/>
      <c r="K89" s="44"/>
      <c r="L89" s="44"/>
      <c r="M89" s="44"/>
      <c r="N89" s="44">
        <f t="shared" si="3"/>
        <v>0</v>
      </c>
      <c r="O89" s="44"/>
      <c r="P89" s="44"/>
      <c r="Q89" s="44"/>
      <c r="R89" s="44"/>
    </row>
    <row r="90" spans="1:18" s="7" customFormat="1" ht="12.75" hidden="1" customHeight="1" x14ac:dyDescent="0.25">
      <c r="A90" s="31" t="s">
        <v>74</v>
      </c>
      <c r="B90" s="123"/>
      <c r="C90" s="123"/>
      <c r="D90" s="88"/>
      <c r="E90" s="30">
        <v>5</v>
      </c>
      <c r="F90" s="127" t="s">
        <v>12</v>
      </c>
      <c r="G90" s="30" t="s">
        <v>73</v>
      </c>
      <c r="H90" s="30" t="s">
        <v>19</v>
      </c>
      <c r="I90" s="88"/>
      <c r="J90" s="44"/>
      <c r="K90" s="44"/>
      <c r="L90" s="44"/>
      <c r="M90" s="44"/>
      <c r="N90" s="44">
        <f t="shared" si="3"/>
        <v>0</v>
      </c>
      <c r="O90" s="44"/>
      <c r="P90" s="44"/>
      <c r="Q90" s="44"/>
      <c r="R90" s="44"/>
    </row>
    <row r="91" spans="1:18" s="7" customFormat="1" ht="12.75" hidden="1" customHeight="1" x14ac:dyDescent="0.25">
      <c r="A91" s="31" t="s">
        <v>75</v>
      </c>
      <c r="B91" s="123"/>
      <c r="C91" s="123"/>
      <c r="D91" s="88"/>
      <c r="E91" s="30">
        <v>5</v>
      </c>
      <c r="F91" s="127" t="s">
        <v>12</v>
      </c>
      <c r="G91" s="30" t="s">
        <v>73</v>
      </c>
      <c r="H91" s="30" t="s">
        <v>59</v>
      </c>
      <c r="I91" s="88"/>
      <c r="J91" s="44"/>
      <c r="K91" s="44"/>
      <c r="L91" s="44"/>
      <c r="M91" s="44"/>
      <c r="N91" s="44">
        <f t="shared" si="3"/>
        <v>0</v>
      </c>
      <c r="O91" s="44"/>
      <c r="P91" s="44"/>
      <c r="Q91" s="44"/>
      <c r="R91" s="44"/>
    </row>
    <row r="92" spans="1:18" s="7" customFormat="1" ht="12.75" hidden="1" customHeight="1" x14ac:dyDescent="0.25">
      <c r="A92" s="31" t="s">
        <v>76</v>
      </c>
      <c r="B92" s="123"/>
      <c r="C92" s="123"/>
      <c r="D92" s="88"/>
      <c r="E92" s="30">
        <v>5</v>
      </c>
      <c r="F92" s="127" t="s">
        <v>12</v>
      </c>
      <c r="G92" s="30" t="s">
        <v>73</v>
      </c>
      <c r="H92" s="30" t="s">
        <v>48</v>
      </c>
      <c r="I92" s="88"/>
      <c r="J92" s="44"/>
      <c r="K92" s="44"/>
      <c r="L92" s="44"/>
      <c r="M92" s="44"/>
      <c r="N92" s="44">
        <f t="shared" si="3"/>
        <v>0</v>
      </c>
      <c r="O92" s="44"/>
      <c r="P92" s="44"/>
      <c r="Q92" s="44"/>
      <c r="R92" s="44"/>
    </row>
    <row r="93" spans="1:18" s="7" customFormat="1" ht="12.75" hidden="1" customHeight="1" x14ac:dyDescent="0.25">
      <c r="A93" s="31" t="s">
        <v>164</v>
      </c>
      <c r="B93" s="123"/>
      <c r="C93" s="123"/>
      <c r="D93" s="88"/>
      <c r="E93" s="30">
        <v>5</v>
      </c>
      <c r="F93" s="127" t="s">
        <v>12</v>
      </c>
      <c r="G93" s="30" t="s">
        <v>73</v>
      </c>
      <c r="H93" s="30" t="s">
        <v>15</v>
      </c>
      <c r="I93" s="88"/>
      <c r="J93" s="44"/>
      <c r="K93" s="44"/>
      <c r="L93" s="44"/>
      <c r="M93" s="44"/>
      <c r="N93" s="44">
        <f t="shared" si="3"/>
        <v>0</v>
      </c>
      <c r="O93" s="44"/>
      <c r="P93" s="44"/>
      <c r="Q93" s="44"/>
      <c r="R93" s="44"/>
    </row>
    <row r="94" spans="1:18" s="7" customFormat="1" ht="12.75" hidden="1" customHeight="1" x14ac:dyDescent="0.25">
      <c r="A94" s="31" t="s">
        <v>270</v>
      </c>
      <c r="B94" s="123"/>
      <c r="C94" s="123"/>
      <c r="D94" s="88"/>
      <c r="E94" s="289" t="s">
        <v>363</v>
      </c>
      <c r="F94" s="289"/>
      <c r="G94" s="289"/>
      <c r="H94" s="289"/>
      <c r="I94" s="88"/>
      <c r="J94" s="44"/>
      <c r="K94" s="44"/>
      <c r="L94" s="44"/>
      <c r="M94" s="44"/>
      <c r="N94" s="44">
        <f t="shared" si="3"/>
        <v>0</v>
      </c>
      <c r="O94" s="44"/>
      <c r="P94" s="44"/>
      <c r="Q94" s="44"/>
      <c r="R94" s="44"/>
    </row>
    <row r="95" spans="1:18" s="7" customFormat="1" ht="12.75" hidden="1" customHeight="1" x14ac:dyDescent="0.25">
      <c r="A95" s="31" t="s">
        <v>79</v>
      </c>
      <c r="B95" s="123"/>
      <c r="C95" s="123"/>
      <c r="D95" s="88"/>
      <c r="E95" s="289" t="s">
        <v>364</v>
      </c>
      <c r="F95" s="289"/>
      <c r="G95" s="289"/>
      <c r="H95" s="289"/>
      <c r="I95" s="88"/>
      <c r="J95" s="44"/>
      <c r="K95" s="44"/>
      <c r="L95" s="44"/>
      <c r="M95" s="44"/>
      <c r="N95" s="44">
        <f t="shared" si="3"/>
        <v>0</v>
      </c>
      <c r="O95" s="44"/>
      <c r="P95" s="44"/>
      <c r="Q95" s="44"/>
      <c r="R95" s="44"/>
    </row>
    <row r="96" spans="1:18" s="7" customFormat="1" ht="12.75" hidden="1" customHeight="1" x14ac:dyDescent="0.25">
      <c r="A96" s="31" t="s">
        <v>168</v>
      </c>
      <c r="B96" s="123"/>
      <c r="C96" s="123"/>
      <c r="D96" s="88"/>
      <c r="E96" s="30">
        <v>5</v>
      </c>
      <c r="F96" s="127" t="s">
        <v>12</v>
      </c>
      <c r="G96" s="30" t="s">
        <v>78</v>
      </c>
      <c r="H96" s="127" t="s">
        <v>59</v>
      </c>
      <c r="I96" s="88"/>
      <c r="J96" s="44"/>
      <c r="K96" s="44"/>
      <c r="L96" s="44"/>
      <c r="M96" s="44"/>
      <c r="N96" s="44">
        <f t="shared" si="3"/>
        <v>0</v>
      </c>
      <c r="O96" s="44"/>
      <c r="P96" s="44"/>
      <c r="Q96" s="44"/>
      <c r="R96" s="44"/>
    </row>
    <row r="97" spans="1:18" s="7" customFormat="1" ht="12.75" hidden="1" customHeight="1" x14ac:dyDescent="0.25">
      <c r="A97" s="31" t="s">
        <v>169</v>
      </c>
      <c r="B97" s="123"/>
      <c r="C97" s="123"/>
      <c r="D97" s="88"/>
      <c r="E97" s="30">
        <v>5</v>
      </c>
      <c r="F97" s="127" t="s">
        <v>12</v>
      </c>
      <c r="G97" s="30" t="s">
        <v>78</v>
      </c>
      <c r="H97" s="127" t="s">
        <v>19</v>
      </c>
      <c r="I97" s="88"/>
      <c r="J97" s="44"/>
      <c r="K97" s="44"/>
      <c r="L97" s="44"/>
      <c r="M97" s="44"/>
      <c r="N97" s="44">
        <f t="shared" si="3"/>
        <v>0</v>
      </c>
      <c r="O97" s="44"/>
      <c r="P97" s="44"/>
      <c r="Q97" s="44"/>
      <c r="R97" s="44"/>
    </row>
    <row r="98" spans="1:18" s="7" customFormat="1" ht="12.75" hidden="1" customHeight="1" x14ac:dyDescent="0.25">
      <c r="A98" s="31" t="s">
        <v>170</v>
      </c>
      <c r="B98" s="123"/>
      <c r="C98" s="123"/>
      <c r="D98" s="88"/>
      <c r="E98" s="30">
        <v>5</v>
      </c>
      <c r="F98" s="127" t="s">
        <v>12</v>
      </c>
      <c r="G98" s="30" t="s">
        <v>78</v>
      </c>
      <c r="H98" s="127" t="s">
        <v>81</v>
      </c>
      <c r="I98" s="88"/>
      <c r="J98" s="44"/>
      <c r="K98" s="44"/>
      <c r="L98" s="44"/>
      <c r="M98" s="44"/>
      <c r="N98" s="44">
        <f t="shared" si="3"/>
        <v>0</v>
      </c>
      <c r="O98" s="44"/>
      <c r="P98" s="44"/>
      <c r="Q98" s="44"/>
      <c r="R98" s="44"/>
    </row>
    <row r="99" spans="1:18" s="7" customFormat="1" ht="12.75" hidden="1" customHeight="1" x14ac:dyDescent="0.25">
      <c r="A99" s="31" t="s">
        <v>256</v>
      </c>
      <c r="B99" s="123"/>
      <c r="C99" s="123"/>
      <c r="D99" s="88"/>
      <c r="E99" s="30">
        <v>5</v>
      </c>
      <c r="F99" s="127" t="s">
        <v>12</v>
      </c>
      <c r="G99" s="30" t="s">
        <v>78</v>
      </c>
      <c r="H99" s="123">
        <v>990</v>
      </c>
      <c r="I99" s="88"/>
      <c r="J99" s="44"/>
      <c r="K99" s="44"/>
      <c r="L99" s="44"/>
      <c r="M99" s="44"/>
      <c r="N99" s="44"/>
      <c r="O99" s="44"/>
      <c r="P99" s="44"/>
      <c r="Q99" s="44"/>
      <c r="R99" s="44"/>
    </row>
    <row r="100" spans="1:18" s="7" customFormat="1" ht="12.75" hidden="1" customHeight="1" x14ac:dyDescent="0.25">
      <c r="A100" s="31" t="s">
        <v>82</v>
      </c>
      <c r="B100" s="123"/>
      <c r="C100" s="123"/>
      <c r="D100" s="88"/>
      <c r="E100" s="30">
        <v>5</v>
      </c>
      <c r="F100" s="127" t="s">
        <v>12</v>
      </c>
      <c r="G100" s="30" t="s">
        <v>83</v>
      </c>
      <c r="H100" s="127" t="s">
        <v>8</v>
      </c>
      <c r="I100" s="88"/>
      <c r="J100" s="44"/>
      <c r="K100" s="44"/>
      <c r="L100" s="44"/>
      <c r="M100" s="44"/>
      <c r="N100" s="44">
        <f t="shared" si="3"/>
        <v>0</v>
      </c>
      <c r="O100" s="44"/>
      <c r="P100" s="44"/>
      <c r="Q100" s="44"/>
      <c r="R100" s="44"/>
    </row>
    <row r="101" spans="1:18" s="7" customFormat="1" ht="12.75" hidden="1" customHeight="1" x14ac:dyDescent="0.25">
      <c r="A101" s="31" t="s">
        <v>84</v>
      </c>
      <c r="B101" s="123"/>
      <c r="C101" s="123"/>
      <c r="D101" s="88"/>
      <c r="E101" s="30">
        <v>5</v>
      </c>
      <c r="F101" s="127" t="s">
        <v>12</v>
      </c>
      <c r="G101" s="30" t="s">
        <v>83</v>
      </c>
      <c r="H101" s="127" t="s">
        <v>10</v>
      </c>
      <c r="I101" s="88"/>
      <c r="J101" s="44"/>
      <c r="K101" s="44"/>
      <c r="L101" s="44"/>
      <c r="M101" s="44"/>
      <c r="N101" s="44">
        <f t="shared" si="3"/>
        <v>0</v>
      </c>
      <c r="O101" s="44"/>
      <c r="P101" s="44"/>
      <c r="Q101" s="44"/>
      <c r="R101" s="44"/>
    </row>
    <row r="102" spans="1:18" s="7" customFormat="1" ht="12.75" hidden="1" customHeight="1" x14ac:dyDescent="0.25">
      <c r="A102" s="31" t="s">
        <v>85</v>
      </c>
      <c r="B102" s="123"/>
      <c r="C102" s="123"/>
      <c r="D102" s="88"/>
      <c r="E102" s="30">
        <v>5</v>
      </c>
      <c r="F102" s="127" t="s">
        <v>12</v>
      </c>
      <c r="G102" s="30" t="s">
        <v>83</v>
      </c>
      <c r="H102" s="127" t="s">
        <v>15</v>
      </c>
      <c r="I102" s="88"/>
      <c r="J102" s="44"/>
      <c r="K102" s="44"/>
      <c r="L102" s="44"/>
      <c r="M102" s="44"/>
      <c r="N102" s="44">
        <f t="shared" si="3"/>
        <v>0</v>
      </c>
      <c r="O102" s="44"/>
      <c r="P102" s="44"/>
      <c r="Q102" s="44"/>
      <c r="R102" s="44"/>
    </row>
    <row r="103" spans="1:18" s="7" customFormat="1" ht="12.75" hidden="1" customHeight="1" x14ac:dyDescent="0.25">
      <c r="A103" s="31" t="s">
        <v>171</v>
      </c>
      <c r="B103" s="123"/>
      <c r="C103" s="123"/>
      <c r="D103" s="88"/>
      <c r="E103" s="30">
        <v>5</v>
      </c>
      <c r="F103" s="127" t="s">
        <v>12</v>
      </c>
      <c r="G103" s="30" t="s">
        <v>173</v>
      </c>
      <c r="H103" s="127" t="s">
        <v>8</v>
      </c>
      <c r="I103" s="88"/>
      <c r="J103" s="44"/>
      <c r="K103" s="44"/>
      <c r="L103" s="44"/>
      <c r="M103" s="44"/>
      <c r="N103" s="44">
        <f t="shared" si="3"/>
        <v>0</v>
      </c>
      <c r="O103" s="44"/>
      <c r="P103" s="44"/>
      <c r="Q103" s="44"/>
      <c r="R103" s="44"/>
    </row>
    <row r="104" spans="1:18" s="7" customFormat="1" ht="12.75" hidden="1" customHeight="1" x14ac:dyDescent="0.25">
      <c r="A104" s="31" t="s">
        <v>172</v>
      </c>
      <c r="B104" s="123"/>
      <c r="C104" s="123"/>
      <c r="D104" s="88"/>
      <c r="E104" s="30">
        <v>5</v>
      </c>
      <c r="F104" s="127" t="s">
        <v>12</v>
      </c>
      <c r="G104" s="30" t="s">
        <v>173</v>
      </c>
      <c r="H104" s="127" t="s">
        <v>10</v>
      </c>
      <c r="I104" s="88"/>
      <c r="J104" s="44"/>
      <c r="K104" s="44"/>
      <c r="L104" s="44"/>
      <c r="M104" s="44"/>
      <c r="N104" s="44">
        <f t="shared" si="3"/>
        <v>0</v>
      </c>
      <c r="O104" s="44"/>
      <c r="P104" s="44"/>
      <c r="Q104" s="44"/>
      <c r="R104" s="44"/>
    </row>
    <row r="105" spans="1:18" s="7" customFormat="1" ht="12.75" hidden="1" customHeight="1" x14ac:dyDescent="0.25">
      <c r="A105" s="31" t="s">
        <v>86</v>
      </c>
      <c r="B105" s="123"/>
      <c r="C105" s="123"/>
      <c r="D105" s="88"/>
      <c r="E105" s="30">
        <v>5</v>
      </c>
      <c r="F105" s="127" t="s">
        <v>12</v>
      </c>
      <c r="G105" s="30" t="s">
        <v>173</v>
      </c>
      <c r="H105" s="127" t="s">
        <v>15</v>
      </c>
      <c r="I105" s="88"/>
      <c r="J105" s="44"/>
      <c r="K105" s="44"/>
      <c r="L105" s="44"/>
      <c r="M105" s="44"/>
      <c r="N105" s="44">
        <f t="shared" si="3"/>
        <v>0</v>
      </c>
      <c r="O105" s="44"/>
      <c r="P105" s="44"/>
      <c r="Q105" s="44"/>
      <c r="R105" s="44"/>
    </row>
    <row r="106" spans="1:18" s="7" customFormat="1" ht="12.75" hidden="1" customHeight="1" x14ac:dyDescent="0.25">
      <c r="A106" s="31" t="s">
        <v>61</v>
      </c>
      <c r="B106" s="123"/>
      <c r="C106" s="123"/>
      <c r="D106" s="88"/>
      <c r="E106" s="289" t="s">
        <v>366</v>
      </c>
      <c r="F106" s="289"/>
      <c r="G106" s="289"/>
      <c r="H106" s="289"/>
      <c r="I106" s="88"/>
      <c r="J106" s="44"/>
      <c r="K106" s="44"/>
      <c r="L106" s="44"/>
      <c r="M106" s="44"/>
      <c r="N106" s="44">
        <f t="shared" si="3"/>
        <v>0</v>
      </c>
      <c r="O106" s="44"/>
      <c r="P106" s="44"/>
      <c r="Q106" s="44"/>
      <c r="R106" s="44"/>
    </row>
    <row r="107" spans="1:18" s="7" customFormat="1" ht="12.75" hidden="1" customHeight="1" x14ac:dyDescent="0.25">
      <c r="A107" s="31" t="s">
        <v>80</v>
      </c>
      <c r="B107" s="123"/>
      <c r="C107" s="123"/>
      <c r="D107" s="88"/>
      <c r="E107" s="289" t="s">
        <v>371</v>
      </c>
      <c r="F107" s="289"/>
      <c r="G107" s="289"/>
      <c r="H107" s="289"/>
      <c r="I107" s="88"/>
      <c r="J107" s="44"/>
      <c r="K107" s="44"/>
      <c r="L107" s="44"/>
      <c r="M107" s="44"/>
      <c r="N107" s="44">
        <f t="shared" si="3"/>
        <v>0</v>
      </c>
      <c r="O107" s="44"/>
      <c r="P107" s="44"/>
      <c r="Q107" s="44"/>
      <c r="R107" s="44"/>
    </row>
    <row r="108" spans="1:18" s="7" customFormat="1" ht="15" customHeight="1" x14ac:dyDescent="0.25">
      <c r="A108" s="31" t="s">
        <v>246</v>
      </c>
      <c r="B108" s="123"/>
      <c r="C108" s="123"/>
      <c r="D108" s="88"/>
      <c r="E108" s="289" t="s">
        <v>372</v>
      </c>
      <c r="F108" s="289"/>
      <c r="G108" s="289"/>
      <c r="H108" s="289"/>
      <c r="I108" s="88"/>
      <c r="J108" s="44"/>
      <c r="K108" s="44"/>
      <c r="L108" s="44"/>
      <c r="M108" s="44"/>
      <c r="N108" s="44">
        <f t="shared" si="3"/>
        <v>15000</v>
      </c>
      <c r="O108" s="44"/>
      <c r="P108" s="44">
        <v>15000</v>
      </c>
      <c r="Q108" s="44"/>
      <c r="R108" s="44">
        <v>15000</v>
      </c>
    </row>
    <row r="109" spans="1:18" s="7" customFormat="1" ht="19" customHeight="1" x14ac:dyDescent="0.3">
      <c r="A109" s="293" t="s">
        <v>190</v>
      </c>
      <c r="B109" s="293"/>
      <c r="C109" s="293"/>
      <c r="J109" s="138">
        <f>SUM(J48:J108)</f>
        <v>600426.1</v>
      </c>
      <c r="K109" s="139"/>
      <c r="L109" s="138">
        <f>SUM(L48:L108)</f>
        <v>235149.35</v>
      </c>
      <c r="M109" s="34"/>
      <c r="N109" s="138">
        <f>SUM(N48:N108)</f>
        <v>1372650.65</v>
      </c>
      <c r="O109" s="34"/>
      <c r="P109" s="138">
        <f>SUM(P48:P108)</f>
        <v>1607800</v>
      </c>
      <c r="Q109" s="34"/>
      <c r="R109" s="138">
        <f>SUM(R48:R108)</f>
        <v>4309500</v>
      </c>
    </row>
    <row r="110" spans="1:18" s="7" customFormat="1" ht="6" customHeight="1" x14ac:dyDescent="0.3">
      <c r="A110" s="19"/>
      <c r="B110" s="19"/>
      <c r="C110" s="19"/>
      <c r="J110" s="18"/>
      <c r="K110" s="18"/>
    </row>
    <row r="111" spans="1:18" s="7" customFormat="1" ht="12" hidden="1" customHeight="1" x14ac:dyDescent="0.25">
      <c r="A111" s="63" t="s">
        <v>188</v>
      </c>
    </row>
    <row r="112" spans="1:18" s="7" customFormat="1" ht="12" hidden="1" customHeight="1" x14ac:dyDescent="0.25">
      <c r="A112" s="75" t="s">
        <v>108</v>
      </c>
      <c r="E112" s="100">
        <v>5</v>
      </c>
      <c r="F112" s="101" t="s">
        <v>28</v>
      </c>
      <c r="G112" s="100" t="s">
        <v>7</v>
      </c>
      <c r="H112" s="100" t="s">
        <v>17</v>
      </c>
    </row>
    <row r="113" spans="1:18" s="7" customFormat="1" ht="12" hidden="1" customHeight="1" x14ac:dyDescent="0.25">
      <c r="A113" s="75" t="s">
        <v>179</v>
      </c>
      <c r="E113" s="100">
        <v>5</v>
      </c>
      <c r="F113" s="101" t="s">
        <v>28</v>
      </c>
      <c r="G113" s="100" t="s">
        <v>7</v>
      </c>
      <c r="H113" s="100" t="s">
        <v>63</v>
      </c>
    </row>
    <row r="114" spans="1:18" s="7" customFormat="1" ht="12" hidden="1" customHeight="1" x14ac:dyDescent="0.25">
      <c r="A114" s="75" t="s">
        <v>180</v>
      </c>
      <c r="E114" s="100">
        <v>5</v>
      </c>
      <c r="F114" s="101" t="s">
        <v>28</v>
      </c>
      <c r="G114" s="100" t="s">
        <v>7</v>
      </c>
      <c r="H114" s="102" t="s">
        <v>48</v>
      </c>
    </row>
    <row r="115" spans="1:18" s="7" customFormat="1" ht="12" hidden="1" customHeight="1" x14ac:dyDescent="0.25">
      <c r="A115" s="75" t="s">
        <v>180</v>
      </c>
      <c r="E115" s="100">
        <v>5</v>
      </c>
      <c r="F115" s="101" t="s">
        <v>28</v>
      </c>
      <c r="G115" s="100" t="s">
        <v>7</v>
      </c>
      <c r="H115" s="102" t="s">
        <v>48</v>
      </c>
    </row>
    <row r="116" spans="1:18" s="7" customFormat="1" ht="12" hidden="1" customHeight="1" x14ac:dyDescent="0.25">
      <c r="A116" s="75" t="s">
        <v>181</v>
      </c>
      <c r="E116" s="100">
        <v>5</v>
      </c>
      <c r="F116" s="101" t="s">
        <v>28</v>
      </c>
      <c r="G116" s="100" t="s">
        <v>7</v>
      </c>
      <c r="H116" s="100" t="s">
        <v>10</v>
      </c>
    </row>
    <row r="117" spans="1:18" s="7" customFormat="1" ht="12" hidden="1" customHeight="1" x14ac:dyDescent="0.25">
      <c r="A117" s="75" t="s">
        <v>180</v>
      </c>
      <c r="E117" s="100">
        <v>5</v>
      </c>
      <c r="F117" s="101" t="s">
        <v>28</v>
      </c>
      <c r="G117" s="100" t="s">
        <v>7</v>
      </c>
      <c r="H117" s="102" t="s">
        <v>48</v>
      </c>
    </row>
    <row r="118" spans="1:18" s="7" customFormat="1" ht="12" hidden="1" customHeight="1" x14ac:dyDescent="0.25">
      <c r="A118" s="75" t="s">
        <v>182</v>
      </c>
      <c r="E118" s="100">
        <v>5</v>
      </c>
      <c r="F118" s="101" t="s">
        <v>28</v>
      </c>
      <c r="G118" s="100" t="s">
        <v>7</v>
      </c>
      <c r="H118" s="100" t="s">
        <v>8</v>
      </c>
    </row>
    <row r="119" spans="1:18" s="7" customFormat="1" ht="12" hidden="1" customHeight="1" x14ac:dyDescent="0.25">
      <c r="A119" s="75" t="s">
        <v>183</v>
      </c>
      <c r="E119" s="100">
        <v>5</v>
      </c>
      <c r="F119" s="101" t="s">
        <v>28</v>
      </c>
      <c r="G119" s="100" t="s">
        <v>7</v>
      </c>
      <c r="H119" s="100" t="s">
        <v>15</v>
      </c>
    </row>
    <row r="120" spans="1:18" s="7" customFormat="1" ht="19" hidden="1" customHeight="1" x14ac:dyDescent="0.3">
      <c r="A120" s="58" t="s">
        <v>184</v>
      </c>
      <c r="J120" s="59">
        <f>SUM(J112:J119)</f>
        <v>0</v>
      </c>
      <c r="K120" s="25"/>
      <c r="L120" s="59">
        <f>SUM(L112:L119)</f>
        <v>0</v>
      </c>
      <c r="M120" s="25"/>
      <c r="N120" s="59">
        <f>SUM(N112:N119)</f>
        <v>0</v>
      </c>
      <c r="O120" s="25"/>
      <c r="P120" s="59">
        <f>SUM(P112:P119)</f>
        <v>0</v>
      </c>
      <c r="Q120" s="25"/>
      <c r="R120" s="59">
        <f>SUM(R112:R119)</f>
        <v>0</v>
      </c>
    </row>
    <row r="121" spans="1:18" s="7" customFormat="1" ht="12.75" customHeight="1" x14ac:dyDescent="0.3">
      <c r="A121" s="62" t="s">
        <v>189</v>
      </c>
      <c r="B121" s="11"/>
      <c r="C121" s="11"/>
    </row>
    <row r="122" spans="1:18" s="7" customFormat="1" ht="12.75" hidden="1" customHeight="1" x14ac:dyDescent="0.3">
      <c r="A122" s="11" t="s">
        <v>88</v>
      </c>
      <c r="B122" s="22"/>
      <c r="C122" s="22"/>
    </row>
    <row r="123" spans="1:18" s="7" customFormat="1" ht="12.75" hidden="1" customHeight="1" x14ac:dyDescent="0.25">
      <c r="A123" s="64" t="s">
        <v>89</v>
      </c>
      <c r="B123" s="9"/>
      <c r="C123" s="9"/>
      <c r="E123" s="100">
        <v>1</v>
      </c>
      <c r="F123" s="101" t="s">
        <v>12</v>
      </c>
      <c r="G123" s="100" t="s">
        <v>53</v>
      </c>
      <c r="H123" s="102" t="s">
        <v>10</v>
      </c>
    </row>
    <row r="124" spans="1:18" s="7" customFormat="1" ht="12.75" hidden="1" customHeight="1" x14ac:dyDescent="0.25">
      <c r="A124" s="75" t="s">
        <v>91</v>
      </c>
      <c r="B124" s="99"/>
      <c r="C124" s="99"/>
      <c r="E124" s="100">
        <v>1</v>
      </c>
      <c r="F124" s="101" t="s">
        <v>92</v>
      </c>
      <c r="G124" s="100" t="s">
        <v>7</v>
      </c>
      <c r="H124" s="100" t="s">
        <v>8</v>
      </c>
    </row>
    <row r="125" spans="1:18" s="7" customFormat="1" ht="12.75" hidden="1" customHeight="1" x14ac:dyDescent="0.25">
      <c r="A125" s="75" t="s">
        <v>93</v>
      </c>
      <c r="B125" s="99"/>
      <c r="C125" s="99"/>
      <c r="E125" s="100">
        <v>1</v>
      </c>
      <c r="F125" s="101" t="s">
        <v>92</v>
      </c>
      <c r="G125" s="100" t="s">
        <v>33</v>
      </c>
      <c r="H125" s="100" t="s">
        <v>8</v>
      </c>
    </row>
    <row r="126" spans="1:18" s="7" customFormat="1" ht="12.75" hidden="1" customHeight="1" x14ac:dyDescent="0.25">
      <c r="A126" s="75" t="s">
        <v>94</v>
      </c>
      <c r="B126" s="104"/>
      <c r="C126" s="104"/>
      <c r="E126" s="100">
        <v>1</v>
      </c>
      <c r="F126" s="101" t="s">
        <v>92</v>
      </c>
      <c r="G126" s="100" t="s">
        <v>33</v>
      </c>
      <c r="H126" s="100" t="s">
        <v>48</v>
      </c>
    </row>
    <row r="127" spans="1:18" s="7" customFormat="1" ht="12.75" hidden="1" customHeight="1" x14ac:dyDescent="0.25">
      <c r="A127" s="75" t="s">
        <v>95</v>
      </c>
      <c r="B127" s="104"/>
      <c r="C127" s="104"/>
      <c r="D127" s="101"/>
      <c r="E127" s="100">
        <v>1</v>
      </c>
      <c r="F127" s="101" t="s">
        <v>92</v>
      </c>
      <c r="G127" s="100" t="s">
        <v>53</v>
      </c>
      <c r="H127" s="100" t="s">
        <v>10</v>
      </c>
    </row>
    <row r="128" spans="1:18" s="7" customFormat="1" ht="12.75" customHeight="1" x14ac:dyDescent="0.25">
      <c r="A128" s="75" t="s">
        <v>842</v>
      </c>
      <c r="B128" s="99"/>
      <c r="C128" s="99"/>
      <c r="E128" s="289" t="s">
        <v>871</v>
      </c>
      <c r="F128" s="289"/>
      <c r="G128" s="289"/>
      <c r="H128" s="289"/>
      <c r="R128" s="7">
        <v>40000</v>
      </c>
    </row>
    <row r="129" spans="1:18" s="7" customFormat="1" ht="12.75" hidden="1" customHeight="1" x14ac:dyDescent="0.25">
      <c r="A129" s="75" t="s">
        <v>102</v>
      </c>
      <c r="B129" s="99"/>
      <c r="C129" s="99"/>
      <c r="E129" s="30">
        <v>1</v>
      </c>
      <c r="F129" s="127" t="s">
        <v>92</v>
      </c>
      <c r="G129" s="30" t="s">
        <v>53</v>
      </c>
      <c r="H129" s="30" t="s">
        <v>24</v>
      </c>
    </row>
    <row r="130" spans="1:18" s="7" customFormat="1" ht="6" hidden="1" customHeight="1" x14ac:dyDescent="0.25">
      <c r="A130" s="75"/>
      <c r="B130" s="99"/>
      <c r="C130" s="99"/>
      <c r="E130" s="30"/>
      <c r="F130" s="127"/>
      <c r="G130" s="30"/>
      <c r="H130" s="30"/>
    </row>
    <row r="131" spans="1:18" s="7" customFormat="1" ht="12.75" hidden="1" customHeight="1" x14ac:dyDescent="0.25">
      <c r="A131" s="75" t="s">
        <v>266</v>
      </c>
      <c r="B131" s="99"/>
      <c r="C131" s="99"/>
      <c r="D131" s="101"/>
      <c r="E131" s="30">
        <v>1</v>
      </c>
      <c r="F131" s="127" t="s">
        <v>92</v>
      </c>
      <c r="G131" s="30" t="s">
        <v>53</v>
      </c>
      <c r="H131" s="30" t="s">
        <v>44</v>
      </c>
    </row>
    <row r="132" spans="1:18" s="7" customFormat="1" ht="12.75" hidden="1" customHeight="1" x14ac:dyDescent="0.25">
      <c r="A132" s="75" t="s">
        <v>104</v>
      </c>
      <c r="B132" s="99"/>
      <c r="C132" s="99"/>
      <c r="D132" s="101"/>
      <c r="E132" s="30">
        <v>1</v>
      </c>
      <c r="F132" s="127" t="s">
        <v>92</v>
      </c>
      <c r="G132" s="30" t="s">
        <v>53</v>
      </c>
      <c r="H132" s="124" t="s">
        <v>48</v>
      </c>
    </row>
    <row r="133" spans="1:18" s="7" customFormat="1" ht="12.75" hidden="1" customHeight="1" x14ac:dyDescent="0.25">
      <c r="A133" s="75" t="s">
        <v>174</v>
      </c>
      <c r="B133" s="99"/>
      <c r="C133" s="99"/>
      <c r="E133" s="30">
        <v>1</v>
      </c>
      <c r="F133" s="127" t="s">
        <v>92</v>
      </c>
      <c r="G133" s="30" t="s">
        <v>53</v>
      </c>
      <c r="H133" s="30" t="s">
        <v>81</v>
      </c>
    </row>
    <row r="134" spans="1:18" s="7" customFormat="1" ht="12.75" hidden="1" customHeight="1" x14ac:dyDescent="0.25">
      <c r="A134" s="75" t="s">
        <v>175</v>
      </c>
      <c r="B134" s="99"/>
      <c r="C134" s="99"/>
      <c r="E134" s="30">
        <v>1</v>
      </c>
      <c r="F134" s="127" t="s">
        <v>92</v>
      </c>
      <c r="G134" s="30" t="s">
        <v>53</v>
      </c>
      <c r="H134" s="30" t="s">
        <v>44</v>
      </c>
    </row>
    <row r="135" spans="1:18" s="7" customFormat="1" ht="12.75" hidden="1" customHeight="1" x14ac:dyDescent="0.25">
      <c r="A135" s="75" t="s">
        <v>176</v>
      </c>
      <c r="B135" s="99"/>
      <c r="C135" s="99"/>
      <c r="E135" s="30">
        <v>1</v>
      </c>
      <c r="F135" s="127" t="s">
        <v>92</v>
      </c>
      <c r="G135" s="30" t="s">
        <v>53</v>
      </c>
      <c r="H135" s="30" t="s">
        <v>145</v>
      </c>
    </row>
    <row r="136" spans="1:18" s="7" customFormat="1" ht="12.75" hidden="1" customHeight="1" x14ac:dyDescent="0.25">
      <c r="A136" s="75" t="s">
        <v>100</v>
      </c>
      <c r="B136" s="99"/>
      <c r="C136" s="99"/>
      <c r="E136" s="30">
        <v>1</v>
      </c>
      <c r="F136" s="127" t="s">
        <v>92</v>
      </c>
      <c r="G136" s="30" t="s">
        <v>53</v>
      </c>
      <c r="H136" s="30" t="s">
        <v>101</v>
      </c>
    </row>
    <row r="137" spans="1:18" s="7" customFormat="1" ht="12.75" hidden="1" customHeight="1" x14ac:dyDescent="0.25">
      <c r="A137" s="75" t="s">
        <v>103</v>
      </c>
      <c r="B137" s="99"/>
      <c r="C137" s="99"/>
      <c r="E137" s="30">
        <v>1</v>
      </c>
      <c r="F137" s="127" t="s">
        <v>92</v>
      </c>
      <c r="G137" s="30" t="s">
        <v>53</v>
      </c>
      <c r="H137" s="30" t="s">
        <v>27</v>
      </c>
    </row>
    <row r="138" spans="1:18" s="7" customFormat="1" ht="12.75" hidden="1" customHeight="1" x14ac:dyDescent="0.25">
      <c r="A138" s="75" t="s">
        <v>104</v>
      </c>
      <c r="B138" s="99"/>
      <c r="C138" s="99"/>
      <c r="D138" s="101"/>
      <c r="E138" s="30">
        <v>1</v>
      </c>
      <c r="F138" s="127" t="s">
        <v>92</v>
      </c>
      <c r="G138" s="30" t="s">
        <v>53</v>
      </c>
      <c r="H138" s="124" t="s">
        <v>48</v>
      </c>
    </row>
    <row r="139" spans="1:18" s="7" customFormat="1" ht="12.75" hidden="1" customHeight="1" x14ac:dyDescent="0.25">
      <c r="A139" s="75" t="s">
        <v>105</v>
      </c>
      <c r="B139" s="99"/>
      <c r="C139" s="99"/>
      <c r="D139" s="101"/>
      <c r="E139" s="30">
        <v>1</v>
      </c>
      <c r="F139" s="127" t="s">
        <v>92</v>
      </c>
      <c r="G139" s="30" t="s">
        <v>66</v>
      </c>
      <c r="H139" s="30" t="s">
        <v>8</v>
      </c>
    </row>
    <row r="140" spans="1:18" s="7" customFormat="1" ht="12.75" hidden="1" customHeight="1" x14ac:dyDescent="0.25">
      <c r="A140" s="75" t="s">
        <v>96</v>
      </c>
      <c r="B140" s="99"/>
      <c r="C140" s="99"/>
      <c r="E140" s="30">
        <v>1</v>
      </c>
      <c r="F140" s="127" t="s">
        <v>92</v>
      </c>
      <c r="G140" s="30" t="s">
        <v>92</v>
      </c>
      <c r="H140" s="30" t="s">
        <v>8</v>
      </c>
    </row>
    <row r="141" spans="1:18" s="7" customFormat="1" ht="12.75" customHeight="1" x14ac:dyDescent="0.25">
      <c r="A141" s="75" t="s">
        <v>106</v>
      </c>
      <c r="B141" s="99"/>
      <c r="C141" s="99"/>
      <c r="D141" s="101"/>
      <c r="E141" s="289" t="s">
        <v>615</v>
      </c>
      <c r="F141" s="289"/>
      <c r="G141" s="289"/>
      <c r="H141" s="289"/>
      <c r="R141" s="7">
        <v>341000</v>
      </c>
    </row>
    <row r="142" spans="1:18" s="7" customFormat="1" ht="12.75" customHeight="1" x14ac:dyDescent="0.25">
      <c r="A142" s="75" t="s">
        <v>843</v>
      </c>
      <c r="B142" s="99"/>
      <c r="C142" s="99"/>
      <c r="D142" s="101"/>
      <c r="E142" s="289" t="s">
        <v>870</v>
      </c>
      <c r="F142" s="289"/>
      <c r="G142" s="289"/>
      <c r="H142" s="289"/>
      <c r="R142" s="7">
        <v>1130000</v>
      </c>
    </row>
    <row r="143" spans="1:18" s="7" customFormat="1" ht="12.75" hidden="1" customHeight="1" x14ac:dyDescent="0.25">
      <c r="A143" s="75" t="s">
        <v>178</v>
      </c>
      <c r="B143" s="99"/>
      <c r="C143" s="99"/>
      <c r="D143" s="101"/>
      <c r="E143" s="100">
        <v>1</v>
      </c>
      <c r="F143" s="101" t="s">
        <v>92</v>
      </c>
      <c r="G143" s="100" t="s">
        <v>28</v>
      </c>
      <c r="H143" s="100" t="s">
        <v>44</v>
      </c>
    </row>
    <row r="144" spans="1:18" s="25" customFormat="1" ht="19" customHeight="1" x14ac:dyDescent="0.3">
      <c r="A144" s="58" t="s">
        <v>107</v>
      </c>
      <c r="B144" s="24"/>
      <c r="C144" s="24"/>
      <c r="J144" s="20">
        <f>SUM(J124:J143)</f>
        <v>0</v>
      </c>
      <c r="K144" s="21"/>
      <c r="L144" s="20">
        <f>SUM(L124:L143)</f>
        <v>0</v>
      </c>
      <c r="N144" s="20">
        <f>SUM(N124:N143)</f>
        <v>0</v>
      </c>
      <c r="P144" s="20">
        <f>SUM(P124:P143)</f>
        <v>0</v>
      </c>
      <c r="R144" s="20">
        <f>SUM(R124:R143)</f>
        <v>1511000</v>
      </c>
    </row>
    <row r="145" spans="1:18" s="7" customFormat="1" ht="6" customHeight="1" x14ac:dyDescent="0.25"/>
    <row r="146" spans="1:18" s="7" customFormat="1" ht="20.149999999999999" customHeight="1" thickBot="1" x14ac:dyDescent="0.35">
      <c r="A146" s="11" t="s">
        <v>109</v>
      </c>
      <c r="B146" s="26"/>
      <c r="C146" s="26"/>
      <c r="E146" s="75"/>
      <c r="F146" s="258"/>
      <c r="G146" s="258"/>
      <c r="H146" s="258"/>
      <c r="J146" s="27">
        <f>J44+J109+J120+J144</f>
        <v>11602692.559999999</v>
      </c>
      <c r="K146" s="21"/>
      <c r="L146" s="27">
        <f>L44+L109+L120+L144</f>
        <v>5224391.6099999985</v>
      </c>
      <c r="N146" s="27">
        <f>N44+N109+N120+N144</f>
        <v>11410709.24</v>
      </c>
      <c r="P146" s="27">
        <f>P44+P109+P120+P144</f>
        <v>16635100.85</v>
      </c>
      <c r="R146" s="27">
        <f>R44+R109+R120+R144</f>
        <v>21202667.170000002</v>
      </c>
    </row>
    <row r="147" spans="1:18" s="7" customFormat="1" ht="13" thickTop="1" x14ac:dyDescent="0.25">
      <c r="A147" s="29"/>
      <c r="B147" s="29"/>
      <c r="C147" s="29"/>
      <c r="D147" s="32"/>
      <c r="E147" s="29"/>
      <c r="F147" s="29"/>
      <c r="H147" s="33"/>
      <c r="I147" s="33"/>
      <c r="J147" s="33"/>
      <c r="K147" s="33"/>
      <c r="L147" s="33"/>
      <c r="M147" s="33"/>
    </row>
    <row r="148" spans="1:18" s="7" customFormat="1" x14ac:dyDescent="0.25"/>
    <row r="149" spans="1:18" x14ac:dyDescent="0.25">
      <c r="A149" s="289" t="s">
        <v>132</v>
      </c>
      <c r="B149" s="289"/>
      <c r="C149" s="289"/>
      <c r="D149" s="31"/>
      <c r="E149" s="30"/>
      <c r="G149" s="29"/>
      <c r="I149" s="29"/>
      <c r="J149" s="289" t="s">
        <v>262</v>
      </c>
      <c r="K149" s="289"/>
      <c r="L149" s="289"/>
      <c r="M149" s="42"/>
      <c r="N149" s="44"/>
      <c r="O149" s="44"/>
      <c r="P149" s="43" t="s">
        <v>134</v>
      </c>
    </row>
    <row r="150" spans="1:18" x14ac:dyDescent="0.25">
      <c r="A150" s="45"/>
      <c r="D150" s="31"/>
      <c r="E150" s="46"/>
      <c r="G150" s="29"/>
      <c r="I150" s="29"/>
      <c r="J150" s="187"/>
      <c r="M150" s="187"/>
      <c r="N150" s="34"/>
      <c r="O150" s="34"/>
      <c r="P150" s="46"/>
    </row>
    <row r="151" spans="1:18" x14ac:dyDescent="0.25">
      <c r="A151" s="45"/>
      <c r="D151" s="31"/>
      <c r="E151" s="46"/>
      <c r="G151" s="29"/>
      <c r="I151" s="29"/>
      <c r="J151" s="187"/>
      <c r="M151" s="187"/>
      <c r="N151" s="34"/>
      <c r="O151" s="34"/>
      <c r="P151" s="46"/>
    </row>
    <row r="152" spans="1:18" x14ac:dyDescent="0.25">
      <c r="A152" s="47"/>
      <c r="D152" s="29"/>
      <c r="E152" s="48"/>
      <c r="G152" s="29"/>
      <c r="I152" s="29"/>
      <c r="J152" s="29"/>
      <c r="M152" s="29"/>
      <c r="P152" s="48"/>
    </row>
    <row r="153" spans="1:18" ht="13" x14ac:dyDescent="0.3">
      <c r="A153" s="292" t="s">
        <v>861</v>
      </c>
      <c r="B153" s="292"/>
      <c r="C153" s="292"/>
      <c r="D153" s="50"/>
      <c r="E153" s="51"/>
      <c r="G153" s="29"/>
      <c r="I153" s="29"/>
      <c r="J153" s="292" t="s">
        <v>274</v>
      </c>
      <c r="K153" s="292"/>
      <c r="L153" s="292"/>
      <c r="M153" s="52"/>
      <c r="N153" s="54"/>
      <c r="O153" s="54"/>
      <c r="P153" s="53" t="s">
        <v>136</v>
      </c>
    </row>
    <row r="154" spans="1:18" x14ac:dyDescent="0.25">
      <c r="A154" s="289" t="s">
        <v>863</v>
      </c>
      <c r="B154" s="289"/>
      <c r="C154" s="289"/>
      <c r="D154" s="29"/>
      <c r="E154" s="30"/>
      <c r="G154" s="29"/>
      <c r="I154" s="29"/>
      <c r="J154" s="289" t="s">
        <v>255</v>
      </c>
      <c r="K154" s="289"/>
      <c r="L154" s="289"/>
      <c r="M154" s="31"/>
      <c r="N154" s="33"/>
      <c r="O154" s="33"/>
      <c r="P154" s="55" t="s">
        <v>138</v>
      </c>
    </row>
  </sheetData>
  <customSheetViews>
    <customSheetView guid="{DE3A1FFE-44A0-41BD-98AB-2A2226968564}" showPageBreaks="1" printArea="1" hiddenRows="1" view="pageBreakPreview">
      <pane xSplit="1" ySplit="14" topLeftCell="B58" activePane="bottomRight" state="frozen"/>
      <selection pane="bottomRight" activeCell="J142" sqref="J142"/>
      <rowBreaks count="1" manualBreakCount="1">
        <brk id="60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20" activePane="bottomRight" state="frozen"/>
      <selection pane="bottomRight" activeCell="E142" sqref="E142:H142"/>
      <rowBreaks count="1" manualBreakCount="1">
        <brk id="60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pane xSplit="1" ySplit="14" topLeftCell="B46" activePane="bottomRight" state="frozen"/>
      <selection pane="bottomRight" activeCell="P146" sqref="P146"/>
      <rowBreaks count="1" manualBreakCount="1">
        <brk id="60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65">
    <mergeCell ref="A149:C149"/>
    <mergeCell ref="J149:L149"/>
    <mergeCell ref="A153:C153"/>
    <mergeCell ref="J153:L153"/>
    <mergeCell ref="A154:C154"/>
    <mergeCell ref="J154:L154"/>
    <mergeCell ref="A109:C109"/>
    <mergeCell ref="E59:H59"/>
    <mergeCell ref="E60:H60"/>
    <mergeCell ref="E61:H61"/>
    <mergeCell ref="E62:H62"/>
    <mergeCell ref="E63:H63"/>
    <mergeCell ref="E64:H64"/>
    <mergeCell ref="E94:H94"/>
    <mergeCell ref="E95:H95"/>
    <mergeCell ref="E106:H106"/>
    <mergeCell ref="E107:H107"/>
    <mergeCell ref="E108:H108"/>
    <mergeCell ref="E58:H58"/>
    <mergeCell ref="E54:H54"/>
    <mergeCell ref="E55:H55"/>
    <mergeCell ref="E51:H51"/>
    <mergeCell ref="E52:H52"/>
    <mergeCell ref="E53:H53"/>
    <mergeCell ref="E56:H56"/>
    <mergeCell ref="E57:H57"/>
    <mergeCell ref="E32:H32"/>
    <mergeCell ref="E50:H50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8:H48"/>
    <mergeCell ref="E49:H49"/>
    <mergeCell ref="E27:H27"/>
    <mergeCell ref="E28:H28"/>
    <mergeCell ref="E29:H29"/>
    <mergeCell ref="E30:H30"/>
    <mergeCell ref="E31:H31"/>
    <mergeCell ref="E22:H22"/>
    <mergeCell ref="E23:H23"/>
    <mergeCell ref="E24:H24"/>
    <mergeCell ref="E25:H25"/>
    <mergeCell ref="E26:H26"/>
    <mergeCell ref="E142:H142"/>
    <mergeCell ref="E141:H141"/>
    <mergeCell ref="E128:H128"/>
    <mergeCell ref="E21:H21"/>
    <mergeCell ref="A3:S3"/>
    <mergeCell ref="A4:S4"/>
    <mergeCell ref="L11:P11"/>
    <mergeCell ref="P12:P14"/>
    <mergeCell ref="A13:C13"/>
    <mergeCell ref="E13:H13"/>
    <mergeCell ref="A15:C15"/>
    <mergeCell ref="E15:H15"/>
    <mergeCell ref="E18:H18"/>
    <mergeCell ref="E19:H19"/>
    <mergeCell ref="E20:H20"/>
    <mergeCell ref="E33:H33"/>
  </mergeCells>
  <phoneticPr fontId="15" type="noConversion"/>
  <printOptions horizontalCentered="1"/>
  <pageMargins left="0.75" right="0.5" top="1" bottom="1" header="0.75" footer="0.5"/>
  <pageSetup paperSize="5" scale="90" orientation="landscape" horizontalDpi="4294967292" verticalDpi="300" r:id="rId4"/>
  <headerFooter alignWithMargins="0">
    <oddFooter>&amp;C&amp;"Arial Narrow,Regular"&amp;9Page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162"/>
  <sheetViews>
    <sheetView view="pageBreakPreview" zoomScaleSheetLayoutView="100" workbookViewId="0">
      <pane xSplit="1" ySplit="16" topLeftCell="B128" activePane="bottomRight" state="frozen"/>
      <selection pane="topRight" activeCell="B1" sqref="B1"/>
      <selection pane="bottomLeft" activeCell="A15" sqref="A15"/>
      <selection pane="bottomRight" activeCell="J148" sqref="J148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20" width="8.84375" style="1"/>
    <col min="21" max="21" width="10.69140625" style="1" customWidth="1"/>
    <col min="22" max="22" width="10.07421875" style="1" customWidth="1"/>
    <col min="23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213</v>
      </c>
      <c r="H6" s="3"/>
      <c r="I6" s="3"/>
      <c r="R6" s="70">
        <v>8751</v>
      </c>
    </row>
    <row r="7" spans="1:19" ht="15" customHeight="1" x14ac:dyDescent="0.3">
      <c r="A7" s="5" t="s">
        <v>118</v>
      </c>
      <c r="B7" s="2" t="s">
        <v>112</v>
      </c>
      <c r="C7" s="5" t="s">
        <v>212</v>
      </c>
    </row>
    <row r="8" spans="1:19" ht="15" customHeight="1" x14ac:dyDescent="0.3">
      <c r="A8" s="5" t="s">
        <v>119</v>
      </c>
      <c r="B8" s="2" t="s">
        <v>112</v>
      </c>
      <c r="C8" s="5" t="s">
        <v>214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60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7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39"/>
      <c r="L13" s="39" t="s">
        <v>319</v>
      </c>
      <c r="M13" s="39"/>
      <c r="N13" s="39" t="s">
        <v>319</v>
      </c>
      <c r="O13" s="39"/>
      <c r="P13" s="287"/>
      <c r="Q13" s="40"/>
      <c r="R13" s="39">
        <v>2022</v>
      </c>
    </row>
    <row r="14" spans="1:19" ht="15" customHeight="1" x14ac:dyDescent="0.25">
      <c r="A14" s="74"/>
      <c r="B14" s="74"/>
      <c r="C14" s="74"/>
      <c r="D14" s="9"/>
      <c r="E14" s="74"/>
      <c r="F14" s="74"/>
      <c r="G14" s="74"/>
      <c r="H14" s="74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87"/>
      <c r="Q14" s="40"/>
      <c r="R14" s="181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18" s="7" customFormat="1" ht="18" customHeight="1" x14ac:dyDescent="0.3">
      <c r="A17" s="62" t="s">
        <v>186</v>
      </c>
      <c r="B17" s="12"/>
      <c r="C17" s="12"/>
      <c r="J17" s="13"/>
      <c r="K17" s="13"/>
    </row>
    <row r="18" spans="1:18" s="7" customFormat="1" ht="15" customHeight="1" x14ac:dyDescent="0.25">
      <c r="A18" s="31" t="s">
        <v>6</v>
      </c>
      <c r="B18" s="123"/>
      <c r="C18" s="123"/>
      <c r="D18" s="30"/>
      <c r="E18" s="289" t="s">
        <v>324</v>
      </c>
      <c r="F18" s="289"/>
      <c r="G18" s="289"/>
      <c r="H18" s="289"/>
      <c r="I18" s="30"/>
      <c r="J18" s="77">
        <v>29968436.140000001</v>
      </c>
      <c r="K18" s="77"/>
      <c r="L18" s="44">
        <v>14652252.960000001</v>
      </c>
      <c r="M18" s="44"/>
      <c r="N18" s="44">
        <f t="shared" ref="N18:N23" si="0">P18-L18</f>
        <v>23456910.780000001</v>
      </c>
      <c r="O18" s="44"/>
      <c r="P18" s="44">
        <v>38109163.740000002</v>
      </c>
      <c r="Q18" s="44"/>
      <c r="R18" s="44">
        <v>60775056.909999996</v>
      </c>
    </row>
    <row r="19" spans="1:18" s="7" customFormat="1" ht="12.75" hidden="1" customHeight="1" x14ac:dyDescent="0.25">
      <c r="A19" s="31" t="s">
        <v>9</v>
      </c>
      <c r="B19" s="123"/>
      <c r="C19" s="123"/>
      <c r="D19" s="88"/>
      <c r="E19" s="289" t="s">
        <v>501</v>
      </c>
      <c r="F19" s="289"/>
      <c r="G19" s="289"/>
      <c r="H19" s="289"/>
      <c r="I19" s="88"/>
      <c r="J19" s="44"/>
      <c r="K19" s="44"/>
      <c r="L19" s="44"/>
      <c r="M19" s="44"/>
      <c r="N19" s="44">
        <f t="shared" si="0"/>
        <v>0</v>
      </c>
      <c r="O19" s="44"/>
      <c r="P19" s="44"/>
      <c r="Q19" s="44"/>
      <c r="R19" s="44"/>
    </row>
    <row r="20" spans="1:18" s="7" customFormat="1" ht="15" customHeight="1" x14ac:dyDescent="0.25">
      <c r="A20" s="31" t="s">
        <v>11</v>
      </c>
      <c r="B20" s="123"/>
      <c r="C20" s="123"/>
      <c r="D20" s="30"/>
      <c r="E20" s="289" t="s">
        <v>325</v>
      </c>
      <c r="F20" s="289"/>
      <c r="G20" s="289"/>
      <c r="H20" s="289"/>
      <c r="I20" s="88"/>
      <c r="J20" s="77">
        <v>2611499.9500000002</v>
      </c>
      <c r="K20" s="77"/>
      <c r="L20" s="44">
        <v>1241894.74</v>
      </c>
      <c r="M20" s="44"/>
      <c r="N20" s="44">
        <f t="shared" si="0"/>
        <v>1974105.26</v>
      </c>
      <c r="O20" s="44"/>
      <c r="P20" s="44">
        <v>3216000</v>
      </c>
      <c r="Q20" s="44"/>
      <c r="R20" s="44">
        <v>4920000</v>
      </c>
    </row>
    <row r="21" spans="1:18" s="7" customFormat="1" ht="15" customHeight="1" x14ac:dyDescent="0.25">
      <c r="A21" s="31" t="s">
        <v>13</v>
      </c>
      <c r="B21" s="123"/>
      <c r="C21" s="123"/>
      <c r="D21" s="30"/>
      <c r="E21" s="289" t="s">
        <v>326</v>
      </c>
      <c r="F21" s="289"/>
      <c r="G21" s="289"/>
      <c r="H21" s="289"/>
      <c r="I21" s="88"/>
      <c r="J21" s="77">
        <v>102000</v>
      </c>
      <c r="K21" s="77"/>
      <c r="L21" s="44">
        <v>73500</v>
      </c>
      <c r="M21" s="44"/>
      <c r="N21" s="44">
        <f t="shared" si="0"/>
        <v>118500</v>
      </c>
      <c r="O21" s="44"/>
      <c r="P21" s="44">
        <v>192000</v>
      </c>
      <c r="Q21" s="44"/>
      <c r="R21" s="44">
        <v>192000</v>
      </c>
    </row>
    <row r="22" spans="1:18" s="7" customFormat="1" ht="15" customHeight="1" x14ac:dyDescent="0.25">
      <c r="A22" s="31" t="s">
        <v>14</v>
      </c>
      <c r="B22" s="123"/>
      <c r="C22" s="123"/>
      <c r="D22" s="30"/>
      <c r="E22" s="289" t="s">
        <v>327</v>
      </c>
      <c r="F22" s="289"/>
      <c r="G22" s="289"/>
      <c r="H22" s="289"/>
      <c r="I22" s="88"/>
      <c r="J22" s="77"/>
      <c r="K22" s="77"/>
      <c r="L22" s="44"/>
      <c r="M22" s="44"/>
      <c r="N22" s="44">
        <f t="shared" si="0"/>
        <v>90000</v>
      </c>
      <c r="O22" s="44"/>
      <c r="P22" s="44">
        <v>90000</v>
      </c>
      <c r="Q22" s="44"/>
      <c r="R22" s="44"/>
    </row>
    <row r="23" spans="1:18" s="7" customFormat="1" ht="15" customHeight="1" x14ac:dyDescent="0.25">
      <c r="A23" s="31" t="s">
        <v>16</v>
      </c>
      <c r="B23" s="123"/>
      <c r="C23" s="123"/>
      <c r="D23" s="30"/>
      <c r="E23" s="289" t="s">
        <v>328</v>
      </c>
      <c r="F23" s="289"/>
      <c r="G23" s="289"/>
      <c r="H23" s="289"/>
      <c r="I23" s="88"/>
      <c r="J23" s="77">
        <v>612000</v>
      </c>
      <c r="K23" s="77"/>
      <c r="L23" s="44">
        <v>624000</v>
      </c>
      <c r="M23" s="44"/>
      <c r="N23" s="44">
        <f t="shared" si="0"/>
        <v>186000</v>
      </c>
      <c r="O23" s="44"/>
      <c r="P23" s="44">
        <v>810000</v>
      </c>
      <c r="Q23" s="44"/>
      <c r="R23" s="44">
        <v>1230000</v>
      </c>
    </row>
    <row r="24" spans="1:18" s="7" customFormat="1" ht="12.75" hidden="1" customHeight="1" x14ac:dyDescent="0.25">
      <c r="A24" s="31" t="s">
        <v>140</v>
      </c>
      <c r="B24" s="123"/>
      <c r="C24" s="123"/>
      <c r="D24" s="30"/>
      <c r="E24" s="289" t="s">
        <v>502</v>
      </c>
      <c r="F24" s="289"/>
      <c r="G24" s="289"/>
      <c r="H24" s="289"/>
      <c r="I24" s="88"/>
      <c r="J24" s="77"/>
      <c r="K24" s="77"/>
      <c r="L24" s="44"/>
      <c r="M24" s="44"/>
      <c r="N24" s="44"/>
      <c r="O24" s="44"/>
      <c r="P24" s="44"/>
      <c r="Q24" s="44"/>
      <c r="R24" s="44"/>
    </row>
    <row r="25" spans="1:18" s="7" customFormat="1" ht="12.75" hidden="1" customHeight="1" x14ac:dyDescent="0.25">
      <c r="A25" s="31" t="s">
        <v>20</v>
      </c>
      <c r="B25" s="123"/>
      <c r="C25" s="123"/>
      <c r="D25" s="88"/>
      <c r="E25" s="289" t="s">
        <v>503</v>
      </c>
      <c r="F25" s="289"/>
      <c r="G25" s="289"/>
      <c r="H25" s="289"/>
      <c r="I25" s="88"/>
      <c r="J25" s="77"/>
      <c r="K25" s="77"/>
      <c r="L25" s="44"/>
      <c r="M25" s="44"/>
      <c r="N25" s="44"/>
      <c r="O25" s="44"/>
      <c r="P25" s="44"/>
      <c r="Q25" s="44"/>
      <c r="R25" s="44"/>
    </row>
    <row r="26" spans="1:18" s="7" customFormat="1" ht="12.75" hidden="1" customHeight="1" x14ac:dyDescent="0.25">
      <c r="A26" s="31" t="s">
        <v>142</v>
      </c>
      <c r="B26" s="123"/>
      <c r="C26" s="123"/>
      <c r="D26" s="88"/>
      <c r="E26" s="289" t="s">
        <v>504</v>
      </c>
      <c r="F26" s="289"/>
      <c r="G26" s="289"/>
      <c r="H26" s="289"/>
      <c r="I26" s="88"/>
      <c r="J26" s="77"/>
      <c r="K26" s="77"/>
      <c r="L26" s="44"/>
      <c r="M26" s="44"/>
      <c r="N26" s="44"/>
      <c r="O26" s="44"/>
      <c r="P26" s="44"/>
      <c r="Q26" s="44"/>
      <c r="R26" s="44"/>
    </row>
    <row r="27" spans="1:18" s="7" customFormat="1" ht="12.75" hidden="1" customHeight="1" x14ac:dyDescent="0.25">
      <c r="A27" s="31" t="s">
        <v>143</v>
      </c>
      <c r="B27" s="123"/>
      <c r="C27" s="123"/>
      <c r="D27" s="30"/>
      <c r="E27" s="289" t="s">
        <v>505</v>
      </c>
      <c r="F27" s="289"/>
      <c r="G27" s="289"/>
      <c r="H27" s="289"/>
      <c r="I27" s="88"/>
      <c r="J27" s="77"/>
      <c r="K27" s="77"/>
      <c r="L27" s="44"/>
      <c r="M27" s="44"/>
      <c r="N27" s="44">
        <f t="shared" ref="N27:N43" si="1">P27-L27</f>
        <v>0</v>
      </c>
      <c r="O27" s="44"/>
      <c r="P27" s="44"/>
      <c r="Q27" s="44"/>
      <c r="R27" s="44"/>
    </row>
    <row r="28" spans="1:18" s="7" customFormat="1" ht="12.75" hidden="1" customHeight="1" x14ac:dyDescent="0.25">
      <c r="A28" s="31" t="s">
        <v>18</v>
      </c>
      <c r="B28" s="123"/>
      <c r="C28" s="123"/>
      <c r="D28" s="30"/>
      <c r="E28" s="289" t="s">
        <v>506</v>
      </c>
      <c r="F28" s="289"/>
      <c r="G28" s="289"/>
      <c r="H28" s="289"/>
      <c r="I28" s="88"/>
      <c r="J28" s="77"/>
      <c r="K28" s="77"/>
      <c r="L28" s="44"/>
      <c r="M28" s="44"/>
      <c r="N28" s="44">
        <f t="shared" si="1"/>
        <v>0</v>
      </c>
      <c r="O28" s="44"/>
      <c r="P28" s="44"/>
      <c r="Q28" s="44"/>
      <c r="R28" s="44"/>
    </row>
    <row r="29" spans="1:18" s="7" customFormat="1" ht="12.75" hidden="1" customHeight="1" x14ac:dyDescent="0.25">
      <c r="A29" s="31" t="s">
        <v>21</v>
      </c>
      <c r="B29" s="123"/>
      <c r="C29" s="123"/>
      <c r="D29" s="30"/>
      <c r="E29" s="289" t="s">
        <v>650</v>
      </c>
      <c r="F29" s="289"/>
      <c r="G29" s="289"/>
      <c r="H29" s="289"/>
      <c r="I29" s="88"/>
      <c r="J29" s="77"/>
      <c r="K29" s="77"/>
      <c r="L29" s="44"/>
      <c r="M29" s="44"/>
      <c r="N29" s="44">
        <f t="shared" si="1"/>
        <v>0</v>
      </c>
      <c r="O29" s="44"/>
      <c r="P29" s="44"/>
      <c r="Q29" s="44"/>
      <c r="R29" s="44"/>
    </row>
    <row r="30" spans="1:18" s="7" customFormat="1" ht="15" customHeight="1" x14ac:dyDescent="0.25">
      <c r="A30" s="31" t="s">
        <v>22</v>
      </c>
      <c r="B30" s="123"/>
      <c r="C30" s="123"/>
      <c r="D30" s="30"/>
      <c r="E30" s="289" t="s">
        <v>330</v>
      </c>
      <c r="F30" s="289"/>
      <c r="G30" s="289"/>
      <c r="H30" s="289"/>
      <c r="I30" s="88"/>
      <c r="J30" s="77">
        <v>414500</v>
      </c>
      <c r="K30" s="77"/>
      <c r="L30" s="44"/>
      <c r="M30" s="44"/>
      <c r="N30" s="44"/>
      <c r="O30" s="44"/>
      <c r="P30" s="44"/>
      <c r="Q30" s="44"/>
      <c r="R30" s="44"/>
    </row>
    <row r="31" spans="1:18" s="7" customFormat="1" ht="12.75" hidden="1" customHeight="1" x14ac:dyDescent="0.25">
      <c r="A31" s="31" t="s">
        <v>144</v>
      </c>
      <c r="B31" s="123"/>
      <c r="C31" s="123"/>
      <c r="D31" s="30"/>
      <c r="E31" s="289" t="s">
        <v>652</v>
      </c>
      <c r="F31" s="289"/>
      <c r="G31" s="289"/>
      <c r="H31" s="289"/>
      <c r="I31" s="88"/>
      <c r="J31" s="44"/>
      <c r="K31" s="44"/>
      <c r="L31" s="44"/>
      <c r="M31" s="44"/>
      <c r="N31" s="44">
        <f t="shared" si="1"/>
        <v>0</v>
      </c>
      <c r="O31" s="44"/>
      <c r="P31" s="44"/>
      <c r="Q31" s="44"/>
      <c r="R31" s="44"/>
    </row>
    <row r="32" spans="1:18" s="7" customFormat="1" ht="12.75" hidden="1" customHeight="1" x14ac:dyDescent="0.25">
      <c r="A32" s="31" t="s">
        <v>23</v>
      </c>
      <c r="B32" s="123"/>
      <c r="C32" s="123"/>
      <c r="D32" s="30"/>
      <c r="E32" s="289" t="s">
        <v>668</v>
      </c>
      <c r="F32" s="289"/>
      <c r="G32" s="289"/>
      <c r="H32" s="289"/>
      <c r="I32" s="88"/>
      <c r="J32" s="44"/>
      <c r="K32" s="44"/>
      <c r="L32" s="44"/>
      <c r="M32" s="44"/>
      <c r="N32" s="44">
        <f t="shared" si="1"/>
        <v>0</v>
      </c>
      <c r="O32" s="44"/>
      <c r="P32" s="44"/>
      <c r="Q32" s="44"/>
      <c r="R32" s="44"/>
    </row>
    <row r="33" spans="1:18" s="7" customFormat="1" ht="15" customHeight="1" x14ac:dyDescent="0.25">
      <c r="A33" s="31" t="s">
        <v>26</v>
      </c>
      <c r="B33" s="123"/>
      <c r="C33" s="123"/>
      <c r="D33" s="30"/>
      <c r="E33" s="289" t="s">
        <v>332</v>
      </c>
      <c r="F33" s="289"/>
      <c r="G33" s="289"/>
      <c r="H33" s="289"/>
      <c r="I33" s="88"/>
      <c r="J33" s="44">
        <v>2604531.2999999998</v>
      </c>
      <c r="K33" s="44"/>
      <c r="L33" s="44"/>
      <c r="M33" s="44"/>
      <c r="N33" s="44">
        <f>P33-L33</f>
        <v>3216182</v>
      </c>
      <c r="O33" s="44"/>
      <c r="P33" s="44">
        <v>3216182</v>
      </c>
      <c r="Q33" s="44"/>
      <c r="R33" s="44">
        <v>5066084</v>
      </c>
    </row>
    <row r="34" spans="1:18" s="7" customFormat="1" ht="15" customHeight="1" x14ac:dyDescent="0.25">
      <c r="A34" s="31" t="s">
        <v>25</v>
      </c>
      <c r="B34" s="123"/>
      <c r="C34" s="123"/>
      <c r="D34" s="30"/>
      <c r="E34" s="289" t="s">
        <v>333</v>
      </c>
      <c r="F34" s="289"/>
      <c r="G34" s="289"/>
      <c r="H34" s="289"/>
      <c r="I34" s="88"/>
      <c r="J34" s="44">
        <v>557500</v>
      </c>
      <c r="K34" s="44"/>
      <c r="L34" s="44"/>
      <c r="M34" s="44"/>
      <c r="N34" s="44">
        <f t="shared" si="1"/>
        <v>675000</v>
      </c>
      <c r="O34" s="44"/>
      <c r="P34" s="44">
        <v>675000</v>
      </c>
      <c r="Q34" s="44"/>
      <c r="R34" s="44">
        <v>1025000</v>
      </c>
    </row>
    <row r="35" spans="1:18" s="7" customFormat="1" ht="15" customHeight="1" x14ac:dyDescent="0.25">
      <c r="A35" s="31" t="s">
        <v>139</v>
      </c>
      <c r="B35" s="123"/>
      <c r="C35" s="123"/>
      <c r="D35" s="30"/>
      <c r="E35" s="289" t="s">
        <v>334</v>
      </c>
      <c r="F35" s="289"/>
      <c r="G35" s="289"/>
      <c r="H35" s="289"/>
      <c r="I35" s="88"/>
      <c r="J35" s="77">
        <v>2459812</v>
      </c>
      <c r="K35" s="77"/>
      <c r="L35" s="44">
        <v>2475334</v>
      </c>
      <c r="M35" s="44"/>
      <c r="N35" s="44">
        <f>P35-L35</f>
        <v>740848</v>
      </c>
      <c r="O35" s="44"/>
      <c r="P35" s="44">
        <v>3216182</v>
      </c>
      <c r="Q35" s="44"/>
      <c r="R35" s="44">
        <v>5066084</v>
      </c>
    </row>
    <row r="36" spans="1:18" s="7" customFormat="1" ht="15" customHeight="1" x14ac:dyDescent="0.25">
      <c r="A36" s="31" t="s">
        <v>249</v>
      </c>
      <c r="B36" s="123"/>
      <c r="C36" s="123"/>
      <c r="D36" s="30"/>
      <c r="E36" s="289" t="s">
        <v>335</v>
      </c>
      <c r="F36" s="289"/>
      <c r="G36" s="289"/>
      <c r="H36" s="289"/>
      <c r="I36" s="88"/>
      <c r="J36" s="44">
        <v>3596824.24</v>
      </c>
      <c r="K36" s="44"/>
      <c r="L36" s="44">
        <v>1757225.01</v>
      </c>
      <c r="M36" s="44"/>
      <c r="N36" s="44">
        <f t="shared" si="1"/>
        <v>2818465.71</v>
      </c>
      <c r="O36" s="44"/>
      <c r="P36" s="44">
        <v>4575690.72</v>
      </c>
      <c r="Q36" s="44"/>
      <c r="R36" s="44">
        <v>7295160.96</v>
      </c>
    </row>
    <row r="37" spans="1:18" s="7" customFormat="1" ht="15" customHeight="1" x14ac:dyDescent="0.25">
      <c r="A37" s="31" t="s">
        <v>29</v>
      </c>
      <c r="B37" s="123"/>
      <c r="C37" s="123"/>
      <c r="D37" s="30"/>
      <c r="E37" s="289" t="s">
        <v>336</v>
      </c>
      <c r="F37" s="289"/>
      <c r="G37" s="289"/>
      <c r="H37" s="289"/>
      <c r="I37" s="88"/>
      <c r="J37" s="44">
        <v>130800</v>
      </c>
      <c r="K37" s="44"/>
      <c r="L37" s="44">
        <v>62000</v>
      </c>
      <c r="M37" s="44"/>
      <c r="N37" s="44">
        <f t="shared" si="1"/>
        <v>98800</v>
      </c>
      <c r="O37" s="44"/>
      <c r="P37" s="44">
        <v>160800</v>
      </c>
      <c r="Q37" s="44"/>
      <c r="R37" s="44">
        <v>246000</v>
      </c>
    </row>
    <row r="38" spans="1:18" s="7" customFormat="1" ht="15" customHeight="1" x14ac:dyDescent="0.25">
      <c r="A38" s="31" t="s">
        <v>30</v>
      </c>
      <c r="B38" s="123"/>
      <c r="C38" s="123"/>
      <c r="D38" s="30"/>
      <c r="E38" s="289" t="s">
        <v>337</v>
      </c>
      <c r="F38" s="289"/>
      <c r="G38" s="289"/>
      <c r="H38" s="289"/>
      <c r="I38" s="88"/>
      <c r="J38" s="44">
        <v>432264.78</v>
      </c>
      <c r="K38" s="44"/>
      <c r="L38" s="44">
        <v>209280.41</v>
      </c>
      <c r="M38" s="44"/>
      <c r="N38" s="44">
        <f t="shared" si="1"/>
        <v>443100.54999999993</v>
      </c>
      <c r="O38" s="44"/>
      <c r="P38" s="44">
        <v>652380.96</v>
      </c>
      <c r="Q38" s="44"/>
      <c r="R38" s="44">
        <v>1204362.96</v>
      </c>
    </row>
    <row r="39" spans="1:18" s="7" customFormat="1" ht="15" customHeight="1" x14ac:dyDescent="0.25">
      <c r="A39" s="31" t="s">
        <v>31</v>
      </c>
      <c r="B39" s="123"/>
      <c r="C39" s="123"/>
      <c r="D39" s="30"/>
      <c r="E39" s="289" t="s">
        <v>338</v>
      </c>
      <c r="F39" s="289"/>
      <c r="G39" s="289"/>
      <c r="H39" s="289"/>
      <c r="I39" s="88"/>
      <c r="J39" s="44">
        <v>130800</v>
      </c>
      <c r="K39" s="44"/>
      <c r="L39" s="44">
        <v>62000</v>
      </c>
      <c r="M39" s="44"/>
      <c r="N39" s="44">
        <f t="shared" si="1"/>
        <v>98800</v>
      </c>
      <c r="O39" s="44"/>
      <c r="P39" s="44">
        <v>160800</v>
      </c>
      <c r="Q39" s="44"/>
      <c r="R39" s="44">
        <v>246000</v>
      </c>
    </row>
    <row r="40" spans="1:18" s="7" customFormat="1" ht="12.75" hidden="1" customHeight="1" x14ac:dyDescent="0.25">
      <c r="A40" s="31" t="s">
        <v>146</v>
      </c>
      <c r="B40" s="123"/>
      <c r="C40" s="123"/>
      <c r="D40" s="30"/>
      <c r="E40" s="289" t="s">
        <v>383</v>
      </c>
      <c r="F40" s="289"/>
      <c r="G40" s="289"/>
      <c r="H40" s="289"/>
      <c r="I40" s="88"/>
      <c r="J40" s="44"/>
      <c r="K40" s="44"/>
      <c r="L40" s="44"/>
      <c r="M40" s="44"/>
      <c r="N40" s="44">
        <f t="shared" si="1"/>
        <v>0</v>
      </c>
      <c r="O40" s="44"/>
      <c r="P40" s="44"/>
      <c r="Q40" s="44"/>
      <c r="R40" s="44"/>
    </row>
    <row r="41" spans="1:18" s="7" customFormat="1" ht="12.75" hidden="1" customHeight="1" x14ac:dyDescent="0.25">
      <c r="A41" s="31" t="s">
        <v>147</v>
      </c>
      <c r="B41" s="123"/>
      <c r="C41" s="123"/>
      <c r="D41" s="30"/>
      <c r="E41" s="289" t="s">
        <v>384</v>
      </c>
      <c r="F41" s="289"/>
      <c r="G41" s="289"/>
      <c r="H41" s="289"/>
      <c r="I41" s="88"/>
      <c r="J41" s="44"/>
      <c r="K41" s="44"/>
      <c r="L41" s="44"/>
      <c r="M41" s="44"/>
      <c r="N41" s="44">
        <f t="shared" si="1"/>
        <v>0</v>
      </c>
      <c r="O41" s="44"/>
      <c r="P41" s="44"/>
      <c r="Q41" s="44"/>
      <c r="R41" s="44"/>
    </row>
    <row r="42" spans="1:18" s="7" customFormat="1" ht="15" customHeight="1" x14ac:dyDescent="0.25">
      <c r="A42" s="31" t="s">
        <v>32</v>
      </c>
      <c r="B42" s="123"/>
      <c r="C42" s="123"/>
      <c r="D42" s="30"/>
      <c r="E42" s="289" t="s">
        <v>339</v>
      </c>
      <c r="F42" s="289"/>
      <c r="G42" s="289"/>
      <c r="H42" s="289"/>
      <c r="I42" s="88"/>
      <c r="J42" s="44">
        <v>6267748.3600000003</v>
      </c>
      <c r="K42" s="44"/>
      <c r="L42" s="44"/>
      <c r="M42" s="44"/>
      <c r="N42" s="44">
        <f t="shared" si="1"/>
        <v>1413735.57</v>
      </c>
      <c r="O42" s="44"/>
      <c r="P42" s="44">
        <v>1413735.57</v>
      </c>
      <c r="Q42" s="44"/>
      <c r="R42" s="44">
        <v>844709.53</v>
      </c>
    </row>
    <row r="43" spans="1:18" s="7" customFormat="1" ht="15" customHeight="1" x14ac:dyDescent="0.25">
      <c r="A43" s="31" t="s">
        <v>34</v>
      </c>
      <c r="B43" s="123"/>
      <c r="C43" s="123"/>
      <c r="D43" s="30"/>
      <c r="E43" s="289" t="s">
        <v>340</v>
      </c>
      <c r="F43" s="289"/>
      <c r="G43" s="289"/>
      <c r="H43" s="289"/>
      <c r="I43" s="88"/>
      <c r="J43" s="44">
        <v>650000</v>
      </c>
      <c r="K43" s="44"/>
      <c r="L43" s="44">
        <v>25000</v>
      </c>
      <c r="M43" s="44"/>
      <c r="N43" s="44">
        <f t="shared" si="1"/>
        <v>695000</v>
      </c>
      <c r="O43" s="44"/>
      <c r="P43" s="44">
        <v>720000</v>
      </c>
      <c r="Q43" s="44"/>
      <c r="R43" s="44">
        <v>1025000</v>
      </c>
    </row>
    <row r="44" spans="1:18" s="7" customFormat="1" ht="12.75" hidden="1" customHeight="1" x14ac:dyDescent="0.25">
      <c r="A44" s="75" t="s">
        <v>148</v>
      </c>
      <c r="B44" s="99"/>
      <c r="C44" s="99"/>
      <c r="D44" s="100"/>
      <c r="E44" s="100">
        <v>5</v>
      </c>
      <c r="F44" s="101" t="s">
        <v>7</v>
      </c>
      <c r="G44" s="100" t="s">
        <v>28</v>
      </c>
      <c r="H44" s="100" t="s">
        <v>63</v>
      </c>
      <c r="J44" s="34"/>
      <c r="K44" s="34"/>
      <c r="L44" s="34"/>
      <c r="M44" s="34"/>
      <c r="N44" s="34"/>
      <c r="O44" s="34"/>
      <c r="P44" s="34"/>
      <c r="Q44" s="34"/>
      <c r="R44" s="34"/>
    </row>
    <row r="45" spans="1:18" s="7" customFormat="1" ht="18" customHeight="1" x14ac:dyDescent="0.3">
      <c r="A45" s="58" t="s">
        <v>35</v>
      </c>
      <c r="B45" s="24"/>
      <c r="C45" s="24"/>
      <c r="J45" s="138">
        <f>SUM(J18:J43)</f>
        <v>50538716.770000003</v>
      </c>
      <c r="K45" s="139"/>
      <c r="L45" s="138">
        <f>SUM(L18:L43)</f>
        <v>21182487.120000005</v>
      </c>
      <c r="M45" s="138">
        <f t="shared" ref="M45:P45" si="2">SUM(M18:M43)</f>
        <v>0</v>
      </c>
      <c r="N45" s="138">
        <f t="shared" si="2"/>
        <v>36025447.870000005</v>
      </c>
      <c r="O45" s="138">
        <f t="shared" si="2"/>
        <v>0</v>
      </c>
      <c r="P45" s="138">
        <f t="shared" si="2"/>
        <v>57207934.990000002</v>
      </c>
      <c r="Q45" s="34"/>
      <c r="R45" s="146">
        <f>SUM(R18:R44)</f>
        <v>89135458.359999985</v>
      </c>
    </row>
    <row r="46" spans="1:18" s="7" customFormat="1" ht="6" customHeight="1" x14ac:dyDescent="0.25">
      <c r="A46" s="17"/>
      <c r="B46" s="17"/>
      <c r="C46" s="17"/>
      <c r="J46" s="139"/>
      <c r="K46" s="139"/>
      <c r="L46" s="34"/>
      <c r="M46" s="34"/>
      <c r="N46" s="34"/>
      <c r="O46" s="34"/>
      <c r="P46" s="34"/>
      <c r="Q46" s="34"/>
      <c r="R46" s="34"/>
    </row>
    <row r="47" spans="1:18" s="7" customFormat="1" ht="18" customHeight="1" x14ac:dyDescent="0.3">
      <c r="A47" s="62" t="s">
        <v>187</v>
      </c>
      <c r="B47" s="12"/>
      <c r="C47" s="12"/>
      <c r="J47" s="34"/>
      <c r="K47" s="34"/>
      <c r="L47" s="34"/>
      <c r="M47" s="34"/>
      <c r="N47" s="34"/>
      <c r="O47" s="34"/>
      <c r="P47" s="34"/>
      <c r="Q47" s="34"/>
      <c r="R47" s="34"/>
    </row>
    <row r="48" spans="1:18" s="7" customFormat="1" ht="15" customHeight="1" x14ac:dyDescent="0.25">
      <c r="A48" s="31" t="s">
        <v>36</v>
      </c>
      <c r="B48" s="123"/>
      <c r="C48" s="123"/>
      <c r="D48" s="30"/>
      <c r="E48" s="289" t="s">
        <v>341</v>
      </c>
      <c r="F48" s="289"/>
      <c r="G48" s="289"/>
      <c r="H48" s="289"/>
      <c r="J48" s="34">
        <v>48720</v>
      </c>
      <c r="K48" s="34"/>
      <c r="L48" s="34">
        <v>24500</v>
      </c>
      <c r="M48" s="34"/>
      <c r="N48" s="34">
        <f t="shared" ref="N48:N78" si="3">P48-L48</f>
        <v>160300</v>
      </c>
      <c r="O48" s="34"/>
      <c r="P48" s="34">
        <v>184800</v>
      </c>
      <c r="Q48" s="34"/>
      <c r="R48" s="34">
        <v>184800</v>
      </c>
    </row>
    <row r="49" spans="1:18" s="7" customFormat="1" ht="12.75" hidden="1" customHeight="1" x14ac:dyDescent="0.25">
      <c r="A49" s="31" t="s">
        <v>37</v>
      </c>
      <c r="B49" s="123"/>
      <c r="C49" s="123"/>
      <c r="D49" s="88"/>
      <c r="E49" s="289" t="s">
        <v>489</v>
      </c>
      <c r="F49" s="289"/>
      <c r="G49" s="289"/>
      <c r="H49" s="289"/>
      <c r="J49" s="34"/>
      <c r="K49" s="34"/>
      <c r="L49" s="34"/>
      <c r="M49" s="34"/>
      <c r="N49" s="34">
        <f t="shared" si="3"/>
        <v>0</v>
      </c>
      <c r="O49" s="34"/>
      <c r="P49" s="34"/>
      <c r="Q49" s="34"/>
      <c r="R49" s="34"/>
    </row>
    <row r="50" spans="1:18" s="7" customFormat="1" ht="12.75" hidden="1" customHeight="1" x14ac:dyDescent="0.25">
      <c r="A50" s="31" t="s">
        <v>38</v>
      </c>
      <c r="B50" s="123"/>
      <c r="C50" s="123"/>
      <c r="D50" s="88"/>
      <c r="E50" s="289" t="s">
        <v>602</v>
      </c>
      <c r="F50" s="289"/>
      <c r="G50" s="289"/>
      <c r="H50" s="289"/>
      <c r="J50" s="34"/>
      <c r="K50" s="34"/>
      <c r="L50" s="34"/>
      <c r="M50" s="34"/>
      <c r="N50" s="34">
        <f t="shared" si="3"/>
        <v>0</v>
      </c>
      <c r="O50" s="34"/>
      <c r="P50" s="34"/>
      <c r="Q50" s="34"/>
      <c r="R50" s="34"/>
    </row>
    <row r="51" spans="1:18" s="7" customFormat="1" ht="12.75" hidden="1" customHeight="1" x14ac:dyDescent="0.25">
      <c r="A51" s="31" t="s">
        <v>141</v>
      </c>
      <c r="B51" s="123"/>
      <c r="C51" s="123"/>
      <c r="D51" s="30"/>
      <c r="E51" s="289" t="s">
        <v>619</v>
      </c>
      <c r="F51" s="289"/>
      <c r="G51" s="289"/>
      <c r="H51" s="289"/>
      <c r="J51" s="34"/>
      <c r="K51" s="34"/>
      <c r="L51" s="34"/>
      <c r="M51" s="34"/>
      <c r="N51" s="34">
        <f t="shared" si="3"/>
        <v>0</v>
      </c>
      <c r="O51" s="34"/>
      <c r="P51" s="34"/>
      <c r="Q51" s="34"/>
      <c r="R51" s="34"/>
    </row>
    <row r="52" spans="1:18" s="7" customFormat="1" ht="12.75" hidden="1" customHeight="1" x14ac:dyDescent="0.25">
      <c r="A52" s="31" t="s">
        <v>39</v>
      </c>
      <c r="B52" s="123"/>
      <c r="C52" s="123"/>
      <c r="D52" s="30"/>
      <c r="E52" s="289" t="s">
        <v>620</v>
      </c>
      <c r="F52" s="289"/>
      <c r="G52" s="289"/>
      <c r="H52" s="289"/>
      <c r="J52" s="34"/>
      <c r="K52" s="34"/>
      <c r="L52" s="34"/>
      <c r="M52" s="34"/>
      <c r="N52" s="34"/>
      <c r="O52" s="34"/>
      <c r="P52" s="34"/>
      <c r="Q52" s="34"/>
      <c r="R52" s="34"/>
    </row>
    <row r="53" spans="1:18" s="7" customFormat="1" ht="12.75" hidden="1" customHeight="1" x14ac:dyDescent="0.25">
      <c r="A53" s="31" t="s">
        <v>40</v>
      </c>
      <c r="B53" s="123"/>
      <c r="C53" s="123"/>
      <c r="D53" s="30"/>
      <c r="E53" s="289" t="s">
        <v>621</v>
      </c>
      <c r="F53" s="289"/>
      <c r="G53" s="289"/>
      <c r="H53" s="289"/>
      <c r="J53" s="34"/>
      <c r="K53" s="34"/>
      <c r="L53" s="34"/>
      <c r="M53" s="34"/>
      <c r="N53" s="34">
        <f t="shared" si="3"/>
        <v>0</v>
      </c>
      <c r="O53" s="34"/>
      <c r="P53" s="34"/>
      <c r="Q53" s="34"/>
      <c r="R53" s="34"/>
    </row>
    <row r="54" spans="1:18" s="7" customFormat="1" ht="12.75" hidden="1" customHeight="1" x14ac:dyDescent="0.25">
      <c r="A54" s="31" t="s">
        <v>41</v>
      </c>
      <c r="B54" s="123"/>
      <c r="C54" s="123"/>
      <c r="D54" s="30"/>
      <c r="E54" s="289" t="s">
        <v>622</v>
      </c>
      <c r="F54" s="289"/>
      <c r="G54" s="289"/>
      <c r="H54" s="289"/>
      <c r="J54" s="34"/>
      <c r="K54" s="34"/>
      <c r="L54" s="34"/>
      <c r="M54" s="34"/>
      <c r="N54" s="34">
        <f t="shared" si="3"/>
        <v>0</v>
      </c>
      <c r="O54" s="34"/>
      <c r="P54" s="34"/>
      <c r="Q54" s="34"/>
      <c r="R54" s="34"/>
    </row>
    <row r="55" spans="1:18" s="7" customFormat="1" ht="12.75" hidden="1" customHeight="1" x14ac:dyDescent="0.25">
      <c r="A55" s="31" t="s">
        <v>42</v>
      </c>
      <c r="B55" s="123"/>
      <c r="C55" s="123"/>
      <c r="D55" s="30"/>
      <c r="E55" s="289" t="s">
        <v>623</v>
      </c>
      <c r="F55" s="289"/>
      <c r="G55" s="289"/>
      <c r="H55" s="289"/>
      <c r="J55" s="34"/>
      <c r="K55" s="34"/>
      <c r="L55" s="34"/>
      <c r="M55" s="34"/>
      <c r="N55" s="34">
        <f t="shared" si="3"/>
        <v>0</v>
      </c>
      <c r="O55" s="34"/>
      <c r="P55" s="34"/>
      <c r="Q55" s="34"/>
      <c r="R55" s="34"/>
    </row>
    <row r="56" spans="1:18" s="7" customFormat="1" ht="12.75" hidden="1" customHeight="1" x14ac:dyDescent="0.25">
      <c r="A56" s="31" t="s">
        <v>87</v>
      </c>
      <c r="B56" s="123"/>
      <c r="C56" s="123"/>
      <c r="D56" s="88"/>
      <c r="E56" s="289" t="s">
        <v>624</v>
      </c>
      <c r="F56" s="289"/>
      <c r="G56" s="289"/>
      <c r="H56" s="289"/>
      <c r="J56" s="34"/>
      <c r="K56" s="34"/>
      <c r="L56" s="34"/>
      <c r="M56" s="34"/>
      <c r="N56" s="34">
        <f t="shared" si="3"/>
        <v>0</v>
      </c>
      <c r="O56" s="34"/>
      <c r="P56" s="34"/>
      <c r="Q56" s="34"/>
      <c r="R56" s="34"/>
    </row>
    <row r="57" spans="1:18" s="7" customFormat="1" ht="12.75" hidden="1" customHeight="1" x14ac:dyDescent="0.25">
      <c r="A57" s="31" t="s">
        <v>149</v>
      </c>
      <c r="B57" s="123"/>
      <c r="C57" s="123"/>
      <c r="D57" s="30"/>
      <c r="E57" s="289" t="s">
        <v>625</v>
      </c>
      <c r="F57" s="289"/>
      <c r="G57" s="289"/>
      <c r="H57" s="289"/>
      <c r="J57" s="35"/>
      <c r="K57" s="35"/>
      <c r="L57" s="34"/>
      <c r="M57" s="34"/>
      <c r="N57" s="34">
        <f t="shared" si="3"/>
        <v>0</v>
      </c>
      <c r="O57" s="34"/>
      <c r="P57" s="34"/>
      <c r="Q57" s="34"/>
      <c r="R57" s="34"/>
    </row>
    <row r="58" spans="1:18" s="7" customFormat="1" ht="12.75" hidden="1" customHeight="1" x14ac:dyDescent="0.25">
      <c r="A58" s="31" t="s">
        <v>150</v>
      </c>
      <c r="B58" s="123"/>
      <c r="C58" s="123"/>
      <c r="D58" s="30"/>
      <c r="E58" s="289" t="s">
        <v>342</v>
      </c>
      <c r="F58" s="289"/>
      <c r="G58" s="289"/>
      <c r="H58" s="289"/>
      <c r="J58" s="35"/>
      <c r="K58" s="35"/>
      <c r="L58" s="34"/>
      <c r="M58" s="34"/>
      <c r="N58" s="34">
        <f t="shared" si="3"/>
        <v>0</v>
      </c>
      <c r="O58" s="34"/>
      <c r="P58" s="34"/>
      <c r="Q58" s="34"/>
      <c r="R58" s="34"/>
    </row>
    <row r="59" spans="1:18" s="7" customFormat="1" ht="15" customHeight="1" x14ac:dyDescent="0.25">
      <c r="A59" s="31" t="s">
        <v>43</v>
      </c>
      <c r="B59" s="123"/>
      <c r="C59" s="123"/>
      <c r="D59" s="30"/>
      <c r="E59" s="289" t="s">
        <v>347</v>
      </c>
      <c r="F59" s="289"/>
      <c r="G59" s="289"/>
      <c r="H59" s="289"/>
      <c r="J59" s="35">
        <v>1526653.46</v>
      </c>
      <c r="K59" s="35"/>
      <c r="L59" s="34">
        <v>636687.43000000005</v>
      </c>
      <c r="M59" s="34"/>
      <c r="N59" s="34">
        <f t="shared" si="3"/>
        <v>906012.57</v>
      </c>
      <c r="O59" s="34"/>
      <c r="P59" s="34">
        <v>1542700</v>
      </c>
      <c r="Q59" s="34"/>
      <c r="R59" s="34">
        <v>2640000</v>
      </c>
    </row>
    <row r="60" spans="1:18" s="7" customFormat="1" ht="12.75" hidden="1" customHeight="1" x14ac:dyDescent="0.25">
      <c r="A60" s="31" t="s">
        <v>151</v>
      </c>
      <c r="B60" s="123"/>
      <c r="C60" s="123"/>
      <c r="D60" s="30"/>
      <c r="E60" s="289" t="s">
        <v>392</v>
      </c>
      <c r="F60" s="289"/>
      <c r="G60" s="289"/>
      <c r="H60" s="289"/>
      <c r="J60" s="34"/>
      <c r="K60" s="34"/>
      <c r="L60" s="34"/>
      <c r="M60" s="34"/>
      <c r="N60" s="34">
        <f t="shared" si="3"/>
        <v>0</v>
      </c>
      <c r="O60" s="34"/>
      <c r="P60" s="34"/>
      <c r="Q60" s="34"/>
      <c r="R60" s="34"/>
    </row>
    <row r="61" spans="1:18" s="7" customFormat="1" ht="12.75" hidden="1" customHeight="1" x14ac:dyDescent="0.25">
      <c r="A61" s="31" t="s">
        <v>152</v>
      </c>
      <c r="B61" s="123"/>
      <c r="C61" s="123"/>
      <c r="D61" s="30"/>
      <c r="E61" s="289" t="s">
        <v>393</v>
      </c>
      <c r="F61" s="289"/>
      <c r="G61" s="289"/>
      <c r="H61" s="289"/>
      <c r="J61" s="34"/>
      <c r="K61" s="34"/>
      <c r="L61" s="34"/>
      <c r="M61" s="34"/>
      <c r="N61" s="34">
        <f t="shared" si="3"/>
        <v>0</v>
      </c>
      <c r="O61" s="34"/>
      <c r="P61" s="34"/>
      <c r="Q61" s="34"/>
      <c r="R61" s="34"/>
    </row>
    <row r="62" spans="1:18" s="7" customFormat="1" ht="12.75" hidden="1" customHeight="1" x14ac:dyDescent="0.25">
      <c r="A62" s="31" t="s">
        <v>45</v>
      </c>
      <c r="B62" s="123"/>
      <c r="C62" s="123"/>
      <c r="D62" s="30"/>
      <c r="E62" s="289" t="s">
        <v>394</v>
      </c>
      <c r="F62" s="289"/>
      <c r="G62" s="289"/>
      <c r="H62" s="289"/>
      <c r="J62" s="34"/>
      <c r="K62" s="34"/>
      <c r="L62" s="34"/>
      <c r="M62" s="34"/>
      <c r="N62" s="34">
        <f t="shared" si="3"/>
        <v>0</v>
      </c>
      <c r="O62" s="34"/>
      <c r="P62" s="34"/>
      <c r="Q62" s="34"/>
      <c r="R62" s="34"/>
    </row>
    <row r="63" spans="1:18" s="7" customFormat="1" ht="12.75" hidden="1" customHeight="1" x14ac:dyDescent="0.25">
      <c r="A63" s="31" t="s">
        <v>153</v>
      </c>
      <c r="B63" s="123"/>
      <c r="C63" s="123"/>
      <c r="D63" s="88"/>
      <c r="E63" s="289" t="s">
        <v>395</v>
      </c>
      <c r="F63" s="289"/>
      <c r="G63" s="289"/>
      <c r="H63" s="289"/>
      <c r="J63" s="34"/>
      <c r="K63" s="34"/>
      <c r="L63" s="34"/>
      <c r="M63" s="34"/>
      <c r="N63" s="34">
        <f t="shared" si="3"/>
        <v>0</v>
      </c>
      <c r="O63" s="34"/>
      <c r="P63" s="34"/>
      <c r="Q63" s="34"/>
      <c r="R63" s="34"/>
    </row>
    <row r="64" spans="1:18" s="7" customFormat="1" ht="12.75" hidden="1" customHeight="1" x14ac:dyDescent="0.25">
      <c r="A64" s="31" t="s">
        <v>50</v>
      </c>
      <c r="B64" s="123"/>
      <c r="C64" s="123"/>
      <c r="D64" s="30"/>
      <c r="E64" s="289" t="s">
        <v>396</v>
      </c>
      <c r="F64" s="289"/>
      <c r="G64" s="289"/>
      <c r="H64" s="289"/>
      <c r="J64" s="34"/>
      <c r="K64" s="34"/>
      <c r="L64" s="34"/>
      <c r="M64" s="34"/>
      <c r="N64" s="34">
        <f t="shared" si="3"/>
        <v>0</v>
      </c>
      <c r="O64" s="34"/>
      <c r="P64" s="34"/>
      <c r="Q64" s="34"/>
      <c r="R64" s="34"/>
    </row>
    <row r="65" spans="1:18" s="7" customFormat="1" ht="15" customHeight="1" x14ac:dyDescent="0.25">
      <c r="A65" s="31" t="s">
        <v>47</v>
      </c>
      <c r="B65" s="123"/>
      <c r="C65" s="123"/>
      <c r="D65" s="88"/>
      <c r="E65" s="289" t="s">
        <v>349</v>
      </c>
      <c r="F65" s="289"/>
      <c r="G65" s="289"/>
      <c r="H65" s="289"/>
      <c r="J65" s="34">
        <v>69316</v>
      </c>
      <c r="K65" s="34"/>
      <c r="L65" s="34"/>
      <c r="M65" s="34"/>
      <c r="N65" s="34"/>
      <c r="O65" s="34"/>
      <c r="P65" s="34"/>
      <c r="Q65" s="34"/>
      <c r="R65" s="34">
        <v>3900</v>
      </c>
    </row>
    <row r="66" spans="1:18" s="7" customFormat="1" ht="12.75" hidden="1" customHeight="1" x14ac:dyDescent="0.25">
      <c r="A66" s="31" t="s">
        <v>49</v>
      </c>
      <c r="B66" s="123"/>
      <c r="C66" s="123"/>
      <c r="D66" s="30"/>
      <c r="E66" s="289" t="s">
        <v>397</v>
      </c>
      <c r="F66" s="289"/>
      <c r="G66" s="289"/>
      <c r="H66" s="289"/>
      <c r="J66" s="34"/>
      <c r="K66" s="34"/>
      <c r="L66" s="34"/>
      <c r="M66" s="34"/>
      <c r="N66" s="34">
        <f t="shared" si="3"/>
        <v>0</v>
      </c>
      <c r="O66" s="34"/>
      <c r="P66" s="34"/>
      <c r="Q66" s="34"/>
      <c r="R66" s="34"/>
    </row>
    <row r="67" spans="1:18" s="7" customFormat="1" ht="12.75" hidden="1" customHeight="1" x14ac:dyDescent="0.25">
      <c r="A67" s="31" t="s">
        <v>51</v>
      </c>
      <c r="B67" s="123"/>
      <c r="C67" s="123"/>
      <c r="D67" s="30"/>
      <c r="E67" s="289" t="s">
        <v>398</v>
      </c>
      <c r="F67" s="289"/>
      <c r="G67" s="289"/>
      <c r="H67" s="289"/>
      <c r="J67" s="34"/>
      <c r="K67" s="34"/>
      <c r="L67" s="34"/>
      <c r="M67" s="34"/>
      <c r="N67" s="34">
        <f t="shared" si="3"/>
        <v>0</v>
      </c>
      <c r="O67" s="34"/>
      <c r="P67" s="34"/>
      <c r="Q67" s="34"/>
      <c r="R67" s="34"/>
    </row>
    <row r="68" spans="1:18" s="7" customFormat="1" ht="12.75" hidden="1" customHeight="1" x14ac:dyDescent="0.25">
      <c r="A68" s="31" t="s">
        <v>47</v>
      </c>
      <c r="B68" s="123"/>
      <c r="C68" s="123"/>
      <c r="D68" s="30"/>
      <c r="E68" s="289" t="s">
        <v>399</v>
      </c>
      <c r="F68" s="289"/>
      <c r="G68" s="289"/>
      <c r="H68" s="289"/>
      <c r="J68" s="34"/>
      <c r="K68" s="34"/>
      <c r="L68" s="34"/>
      <c r="M68" s="34"/>
      <c r="N68" s="34">
        <f t="shared" si="3"/>
        <v>0</v>
      </c>
      <c r="O68" s="34"/>
      <c r="P68" s="34"/>
      <c r="Q68" s="34"/>
      <c r="R68" s="34"/>
    </row>
    <row r="69" spans="1:18" s="7" customFormat="1" ht="12.75" hidden="1" customHeight="1" x14ac:dyDescent="0.25">
      <c r="A69" s="31" t="s">
        <v>52</v>
      </c>
      <c r="B69" s="123"/>
      <c r="C69" s="123"/>
      <c r="D69" s="88"/>
      <c r="E69" s="289" t="s">
        <v>400</v>
      </c>
      <c r="F69" s="289"/>
      <c r="G69" s="289"/>
      <c r="H69" s="289"/>
      <c r="J69" s="34"/>
      <c r="K69" s="34"/>
      <c r="L69" s="34"/>
      <c r="M69" s="34"/>
      <c r="N69" s="34"/>
      <c r="O69" s="34"/>
      <c r="P69" s="34"/>
      <c r="Q69" s="34"/>
      <c r="R69" s="34"/>
    </row>
    <row r="70" spans="1:18" s="7" customFormat="1" ht="12.75" hidden="1" customHeight="1" x14ac:dyDescent="0.25">
      <c r="A70" s="31" t="s">
        <v>54</v>
      </c>
      <c r="B70" s="123"/>
      <c r="C70" s="123"/>
      <c r="D70" s="88"/>
      <c r="E70" s="289" t="s">
        <v>511</v>
      </c>
      <c r="F70" s="289"/>
      <c r="G70" s="289"/>
      <c r="H70" s="289"/>
      <c r="J70" s="34"/>
      <c r="K70" s="34"/>
      <c r="L70" s="34"/>
      <c r="M70" s="34"/>
      <c r="N70" s="34">
        <f t="shared" si="3"/>
        <v>0</v>
      </c>
      <c r="O70" s="34"/>
      <c r="P70" s="34"/>
      <c r="Q70" s="34"/>
      <c r="R70" s="34"/>
    </row>
    <row r="71" spans="1:18" s="7" customFormat="1" ht="12.75" hidden="1" customHeight="1" x14ac:dyDescent="0.25">
      <c r="A71" s="31" t="s">
        <v>55</v>
      </c>
      <c r="B71" s="123"/>
      <c r="C71" s="123"/>
      <c r="D71" s="88"/>
      <c r="E71" s="289" t="s">
        <v>512</v>
      </c>
      <c r="F71" s="289"/>
      <c r="G71" s="289"/>
      <c r="H71" s="289"/>
      <c r="J71" s="34"/>
      <c r="K71" s="34"/>
      <c r="L71" s="34"/>
      <c r="M71" s="34"/>
      <c r="N71" s="34">
        <f t="shared" si="3"/>
        <v>0</v>
      </c>
      <c r="O71" s="34"/>
      <c r="P71" s="34"/>
      <c r="Q71" s="34"/>
      <c r="R71" s="34"/>
    </row>
    <row r="72" spans="1:18" s="7" customFormat="1" ht="12.75" hidden="1" customHeight="1" x14ac:dyDescent="0.25">
      <c r="A72" s="31" t="s">
        <v>56</v>
      </c>
      <c r="B72" s="123"/>
      <c r="C72" s="123"/>
      <c r="D72" s="88"/>
      <c r="E72" s="289" t="s">
        <v>513</v>
      </c>
      <c r="F72" s="289"/>
      <c r="G72" s="289"/>
      <c r="H72" s="289"/>
      <c r="J72" s="34"/>
      <c r="K72" s="34"/>
      <c r="L72" s="34"/>
      <c r="M72" s="34"/>
      <c r="N72" s="34">
        <f t="shared" si="3"/>
        <v>0</v>
      </c>
      <c r="O72" s="34"/>
      <c r="P72" s="34"/>
      <c r="Q72" s="34"/>
      <c r="R72" s="34"/>
    </row>
    <row r="73" spans="1:18" s="7" customFormat="1" hidden="1" x14ac:dyDescent="0.25">
      <c r="A73" s="31" t="s">
        <v>57</v>
      </c>
      <c r="B73" s="123"/>
      <c r="C73" s="123"/>
      <c r="D73" s="88"/>
      <c r="E73" s="289" t="s">
        <v>514</v>
      </c>
      <c r="F73" s="289"/>
      <c r="G73" s="289"/>
      <c r="H73" s="289"/>
      <c r="J73" s="34"/>
      <c r="K73" s="34"/>
      <c r="L73" s="34"/>
      <c r="M73" s="34"/>
      <c r="N73" s="34">
        <f t="shared" si="3"/>
        <v>0</v>
      </c>
      <c r="O73" s="34"/>
      <c r="P73" s="34"/>
      <c r="Q73" s="34"/>
      <c r="R73" s="34"/>
    </row>
    <row r="74" spans="1:18" s="7" customFormat="1" ht="12.75" hidden="1" customHeight="1" x14ac:dyDescent="0.25">
      <c r="A74" s="31" t="s">
        <v>65</v>
      </c>
      <c r="B74" s="123"/>
      <c r="C74" s="123"/>
      <c r="D74" s="88"/>
      <c r="E74" s="289" t="s">
        <v>669</v>
      </c>
      <c r="F74" s="289"/>
      <c r="G74" s="289"/>
      <c r="H74" s="289"/>
      <c r="J74" s="34"/>
      <c r="K74" s="34"/>
      <c r="L74" s="34"/>
      <c r="M74" s="34"/>
      <c r="N74" s="34">
        <f t="shared" si="3"/>
        <v>0</v>
      </c>
      <c r="O74" s="34"/>
      <c r="P74" s="34"/>
      <c r="Q74" s="34"/>
      <c r="R74" s="34"/>
    </row>
    <row r="75" spans="1:18" s="7" customFormat="1" ht="12.75" hidden="1" customHeight="1" x14ac:dyDescent="0.25">
      <c r="A75" s="31" t="s">
        <v>60</v>
      </c>
      <c r="B75" s="123"/>
      <c r="C75" s="123"/>
      <c r="D75" s="88"/>
      <c r="E75" s="289" t="s">
        <v>515</v>
      </c>
      <c r="F75" s="289"/>
      <c r="G75" s="289"/>
      <c r="H75" s="289"/>
      <c r="J75" s="34"/>
      <c r="K75" s="34"/>
      <c r="L75" s="34"/>
      <c r="M75" s="34"/>
      <c r="N75" s="34">
        <f t="shared" si="3"/>
        <v>0</v>
      </c>
      <c r="O75" s="34"/>
      <c r="P75" s="34"/>
      <c r="Q75" s="34"/>
      <c r="R75" s="34"/>
    </row>
    <row r="76" spans="1:18" s="7" customFormat="1" ht="12.75" hidden="1" customHeight="1" x14ac:dyDescent="0.25">
      <c r="A76" s="31" t="s">
        <v>62</v>
      </c>
      <c r="B76" s="123"/>
      <c r="C76" s="123"/>
      <c r="D76" s="88"/>
      <c r="E76" s="289" t="s">
        <v>516</v>
      </c>
      <c r="F76" s="289"/>
      <c r="G76" s="289"/>
      <c r="H76" s="289"/>
      <c r="J76" s="34"/>
      <c r="K76" s="34"/>
      <c r="L76" s="34"/>
      <c r="M76" s="34"/>
      <c r="N76" s="34">
        <f t="shared" si="3"/>
        <v>0</v>
      </c>
      <c r="O76" s="34"/>
      <c r="P76" s="34"/>
      <c r="Q76" s="34"/>
      <c r="R76" s="34"/>
    </row>
    <row r="77" spans="1:18" s="7" customFormat="1" ht="15" customHeight="1" x14ac:dyDescent="0.25">
      <c r="A77" s="31" t="s">
        <v>259</v>
      </c>
      <c r="B77" s="123"/>
      <c r="C77" s="123"/>
      <c r="D77" s="88"/>
      <c r="E77" s="289" t="s">
        <v>670</v>
      </c>
      <c r="F77" s="289"/>
      <c r="G77" s="289"/>
      <c r="H77" s="289"/>
      <c r="J77" s="34"/>
      <c r="K77" s="34"/>
      <c r="L77" s="34">
        <v>670480</v>
      </c>
      <c r="M77" s="34"/>
      <c r="N77" s="34">
        <f t="shared" si="3"/>
        <v>1329520</v>
      </c>
      <c r="O77" s="34"/>
      <c r="P77" s="34">
        <v>2000000</v>
      </c>
      <c r="Q77" s="34"/>
      <c r="R77" s="34">
        <v>2100000</v>
      </c>
    </row>
    <row r="78" spans="1:18" s="7" customFormat="1" ht="12.75" hidden="1" customHeight="1" x14ac:dyDescent="0.25">
      <c r="A78" s="31" t="s">
        <v>155</v>
      </c>
      <c r="B78" s="123"/>
      <c r="C78" s="123"/>
      <c r="D78" s="88"/>
      <c r="E78" s="289" t="s">
        <v>671</v>
      </c>
      <c r="F78" s="289"/>
      <c r="G78" s="289"/>
      <c r="H78" s="289"/>
      <c r="J78" s="34"/>
      <c r="K78" s="34"/>
      <c r="L78" s="34"/>
      <c r="M78" s="34"/>
      <c r="N78" s="34">
        <f t="shared" si="3"/>
        <v>0</v>
      </c>
      <c r="O78" s="34"/>
      <c r="P78" s="34"/>
      <c r="Q78" s="34"/>
      <c r="R78" s="34"/>
    </row>
    <row r="79" spans="1:18" s="7" customFormat="1" ht="12.75" hidden="1" customHeight="1" x14ac:dyDescent="0.25">
      <c r="A79" s="31" t="s">
        <v>62</v>
      </c>
      <c r="B79" s="123"/>
      <c r="C79" s="123"/>
      <c r="D79" s="88"/>
      <c r="E79" s="289" t="s">
        <v>672</v>
      </c>
      <c r="F79" s="289"/>
      <c r="G79" s="289"/>
      <c r="H79" s="289"/>
      <c r="J79" s="34"/>
      <c r="K79" s="34"/>
      <c r="L79" s="34"/>
      <c r="M79" s="34"/>
      <c r="N79" s="34">
        <f t="shared" ref="N79:N115" si="4">P79-L79</f>
        <v>0</v>
      </c>
      <c r="O79" s="34"/>
      <c r="P79" s="34"/>
      <c r="Q79" s="34"/>
      <c r="R79" s="34"/>
    </row>
    <row r="80" spans="1:18" s="7" customFormat="1" ht="12.75" hidden="1" customHeight="1" x14ac:dyDescent="0.25">
      <c r="A80" s="31" t="s">
        <v>64</v>
      </c>
      <c r="B80" s="123"/>
      <c r="C80" s="123"/>
      <c r="D80" s="88"/>
      <c r="E80" s="289" t="s">
        <v>673</v>
      </c>
      <c r="F80" s="289"/>
      <c r="G80" s="289"/>
      <c r="H80" s="289"/>
      <c r="J80" s="34"/>
      <c r="K80" s="34"/>
      <c r="L80" s="34"/>
      <c r="M80" s="34"/>
      <c r="N80" s="34">
        <f t="shared" si="4"/>
        <v>0</v>
      </c>
      <c r="O80" s="34"/>
      <c r="P80" s="34"/>
      <c r="Q80" s="34"/>
      <c r="R80" s="34"/>
    </row>
    <row r="81" spans="1:18" s="7" customFormat="1" ht="12.75" hidden="1" customHeight="1" x14ac:dyDescent="0.25">
      <c r="A81" s="31" t="s">
        <v>156</v>
      </c>
      <c r="B81" s="123"/>
      <c r="C81" s="123"/>
      <c r="D81" s="88"/>
      <c r="E81" s="289" t="s">
        <v>674</v>
      </c>
      <c r="F81" s="289"/>
      <c r="G81" s="289"/>
      <c r="H81" s="289"/>
      <c r="J81" s="34"/>
      <c r="K81" s="34"/>
      <c r="L81" s="34"/>
      <c r="M81" s="34"/>
      <c r="N81" s="34">
        <f t="shared" si="4"/>
        <v>0</v>
      </c>
      <c r="O81" s="34"/>
      <c r="P81" s="34"/>
      <c r="Q81" s="34"/>
      <c r="R81" s="34"/>
    </row>
    <row r="82" spans="1:18" s="7" customFormat="1" ht="12.75" hidden="1" customHeight="1" x14ac:dyDescent="0.25">
      <c r="A82" s="31" t="s">
        <v>65</v>
      </c>
      <c r="B82" s="123"/>
      <c r="C82" s="123"/>
      <c r="D82" s="88"/>
      <c r="E82" s="289" t="s">
        <v>675</v>
      </c>
      <c r="F82" s="289"/>
      <c r="G82" s="289"/>
      <c r="H82" s="289"/>
      <c r="J82" s="34"/>
      <c r="K82" s="34"/>
      <c r="L82" s="34"/>
      <c r="M82" s="34"/>
      <c r="N82" s="34">
        <f t="shared" si="4"/>
        <v>0</v>
      </c>
      <c r="O82" s="34"/>
      <c r="P82" s="34"/>
      <c r="Q82" s="34"/>
      <c r="R82" s="34"/>
    </row>
    <row r="83" spans="1:18" s="7" customFormat="1" ht="12.75" hidden="1" customHeight="1" x14ac:dyDescent="0.25">
      <c r="A83" s="31" t="s">
        <v>67</v>
      </c>
      <c r="B83" s="123"/>
      <c r="C83" s="123"/>
      <c r="D83" s="88"/>
      <c r="E83" s="289" t="s">
        <v>676</v>
      </c>
      <c r="F83" s="289"/>
      <c r="G83" s="289"/>
      <c r="H83" s="289"/>
      <c r="J83" s="34"/>
      <c r="K83" s="34"/>
      <c r="L83" s="34"/>
      <c r="M83" s="34"/>
      <c r="N83" s="34">
        <f t="shared" si="4"/>
        <v>0</v>
      </c>
      <c r="O83" s="34"/>
      <c r="P83" s="34"/>
      <c r="Q83" s="34"/>
      <c r="R83" s="34"/>
    </row>
    <row r="84" spans="1:18" s="7" customFormat="1" ht="12.75" hidden="1" customHeight="1" x14ac:dyDescent="0.25">
      <c r="A84" s="31" t="s">
        <v>157</v>
      </c>
      <c r="B84" s="123"/>
      <c r="C84" s="123"/>
      <c r="D84" s="88"/>
      <c r="E84" s="289" t="s">
        <v>677</v>
      </c>
      <c r="F84" s="289"/>
      <c r="G84" s="289"/>
      <c r="H84" s="289"/>
      <c r="J84" s="34"/>
      <c r="K84" s="34"/>
      <c r="L84" s="34"/>
      <c r="M84" s="34"/>
      <c r="N84" s="34">
        <f t="shared" si="4"/>
        <v>0</v>
      </c>
      <c r="O84" s="34"/>
      <c r="P84" s="34"/>
      <c r="Q84" s="34"/>
      <c r="R84" s="34"/>
    </row>
    <row r="85" spans="1:18" s="7" customFormat="1" ht="12.75" hidden="1" customHeight="1" x14ac:dyDescent="0.25">
      <c r="A85" s="31" t="s">
        <v>158</v>
      </c>
      <c r="B85" s="123"/>
      <c r="C85" s="123"/>
      <c r="D85" s="88"/>
      <c r="E85" s="289" t="s">
        <v>678</v>
      </c>
      <c r="F85" s="289"/>
      <c r="G85" s="289"/>
      <c r="H85" s="289"/>
      <c r="J85" s="34"/>
      <c r="K85" s="34"/>
      <c r="L85" s="34"/>
      <c r="M85" s="34"/>
      <c r="N85" s="34">
        <f t="shared" si="4"/>
        <v>0</v>
      </c>
      <c r="O85" s="34"/>
      <c r="P85" s="34"/>
      <c r="Q85" s="34"/>
      <c r="R85" s="34"/>
    </row>
    <row r="86" spans="1:18" s="7" customFormat="1" ht="12.75" hidden="1" customHeight="1" x14ac:dyDescent="0.25">
      <c r="A86" s="31" t="s">
        <v>68</v>
      </c>
      <c r="B86" s="123"/>
      <c r="C86" s="123"/>
      <c r="D86" s="88"/>
      <c r="E86" s="289" t="s">
        <v>679</v>
      </c>
      <c r="F86" s="289"/>
      <c r="G86" s="289"/>
      <c r="H86" s="289"/>
      <c r="J86" s="34"/>
      <c r="K86" s="34"/>
      <c r="L86" s="34"/>
      <c r="M86" s="34"/>
      <c r="N86" s="34">
        <f t="shared" si="4"/>
        <v>0</v>
      </c>
      <c r="O86" s="34"/>
      <c r="P86" s="34"/>
      <c r="Q86" s="34"/>
      <c r="R86" s="34"/>
    </row>
    <row r="87" spans="1:18" s="7" customFormat="1" ht="12.75" hidden="1" customHeight="1" x14ac:dyDescent="0.25">
      <c r="A87" s="31" t="s">
        <v>159</v>
      </c>
      <c r="B87" s="123"/>
      <c r="C87" s="123"/>
      <c r="D87" s="88"/>
      <c r="E87" s="289" t="s">
        <v>680</v>
      </c>
      <c r="F87" s="289"/>
      <c r="G87" s="289"/>
      <c r="H87" s="289"/>
      <c r="J87" s="34"/>
      <c r="K87" s="34"/>
      <c r="L87" s="34"/>
      <c r="M87" s="34"/>
      <c r="N87" s="34">
        <f t="shared" si="4"/>
        <v>0</v>
      </c>
      <c r="O87" s="34"/>
      <c r="P87" s="34"/>
      <c r="Q87" s="34"/>
      <c r="R87" s="34"/>
    </row>
    <row r="88" spans="1:18" s="7" customFormat="1" ht="12.75" hidden="1" customHeight="1" x14ac:dyDescent="0.25">
      <c r="A88" s="31" t="s">
        <v>160</v>
      </c>
      <c r="B88" s="123"/>
      <c r="C88" s="123"/>
      <c r="D88" s="88"/>
      <c r="E88" s="289" t="s">
        <v>681</v>
      </c>
      <c r="F88" s="289"/>
      <c r="G88" s="289"/>
      <c r="H88" s="289"/>
      <c r="J88" s="34"/>
      <c r="K88" s="34"/>
      <c r="L88" s="34"/>
      <c r="M88" s="34"/>
      <c r="N88" s="34">
        <f t="shared" si="4"/>
        <v>0</v>
      </c>
      <c r="O88" s="34"/>
      <c r="P88" s="34"/>
      <c r="Q88" s="34"/>
      <c r="R88" s="34"/>
    </row>
    <row r="89" spans="1:18" s="7" customFormat="1" ht="12.75" hidden="1" customHeight="1" x14ac:dyDescent="0.25">
      <c r="A89" s="31" t="s">
        <v>70</v>
      </c>
      <c r="B89" s="123"/>
      <c r="C89" s="123"/>
      <c r="D89" s="88"/>
      <c r="E89" s="289" t="s">
        <v>682</v>
      </c>
      <c r="F89" s="289"/>
      <c r="G89" s="289"/>
      <c r="H89" s="289"/>
      <c r="J89" s="34"/>
      <c r="K89" s="34"/>
      <c r="L89" s="34"/>
      <c r="M89" s="34"/>
      <c r="N89" s="34">
        <f t="shared" si="4"/>
        <v>0</v>
      </c>
      <c r="O89" s="34"/>
      <c r="P89" s="34"/>
      <c r="Q89" s="34"/>
      <c r="R89" s="34"/>
    </row>
    <row r="90" spans="1:18" s="7" customFormat="1" ht="12.75" hidden="1" customHeight="1" x14ac:dyDescent="0.25">
      <c r="A90" s="31" t="s">
        <v>161</v>
      </c>
      <c r="B90" s="123"/>
      <c r="C90" s="123"/>
      <c r="D90" s="88"/>
      <c r="E90" s="289" t="s">
        <v>683</v>
      </c>
      <c r="F90" s="289"/>
      <c r="G90" s="289"/>
      <c r="H90" s="289"/>
      <c r="J90" s="34"/>
      <c r="K90" s="34"/>
      <c r="L90" s="34"/>
      <c r="M90" s="34"/>
      <c r="N90" s="34">
        <f t="shared" si="4"/>
        <v>0</v>
      </c>
      <c r="O90" s="34"/>
      <c r="P90" s="34"/>
      <c r="Q90" s="34"/>
      <c r="R90" s="34"/>
    </row>
    <row r="91" spans="1:18" s="7" customFormat="1" ht="12.75" hidden="1" customHeight="1" x14ac:dyDescent="0.25">
      <c r="A91" s="31" t="s">
        <v>71</v>
      </c>
      <c r="B91" s="123"/>
      <c r="C91" s="123"/>
      <c r="D91" s="88"/>
      <c r="E91" s="289" t="s">
        <v>684</v>
      </c>
      <c r="F91" s="289"/>
      <c r="G91" s="289"/>
      <c r="H91" s="289"/>
      <c r="J91" s="34"/>
      <c r="K91" s="34"/>
      <c r="L91" s="34"/>
      <c r="M91" s="34"/>
      <c r="N91" s="34">
        <f t="shared" si="4"/>
        <v>0</v>
      </c>
      <c r="O91" s="34"/>
      <c r="P91" s="34"/>
      <c r="Q91" s="34"/>
      <c r="R91" s="34"/>
    </row>
    <row r="92" spans="1:18" s="7" customFormat="1" ht="12.75" hidden="1" customHeight="1" x14ac:dyDescent="0.25">
      <c r="A92" s="31" t="s">
        <v>163</v>
      </c>
      <c r="B92" s="123"/>
      <c r="C92" s="123"/>
      <c r="D92" s="88"/>
      <c r="E92" s="289" t="s">
        <v>685</v>
      </c>
      <c r="F92" s="289"/>
      <c r="G92" s="289"/>
      <c r="H92" s="289"/>
      <c r="J92" s="34"/>
      <c r="K92" s="34"/>
      <c r="L92" s="34"/>
      <c r="M92" s="34"/>
      <c r="N92" s="34">
        <f t="shared" si="4"/>
        <v>0</v>
      </c>
      <c r="O92" s="34"/>
      <c r="P92" s="34"/>
      <c r="Q92" s="34"/>
      <c r="R92" s="34"/>
    </row>
    <row r="93" spans="1:18" s="7" customFormat="1" ht="12.75" hidden="1" customHeight="1" x14ac:dyDescent="0.25">
      <c r="A93" s="31" t="s">
        <v>164</v>
      </c>
      <c r="B93" s="123"/>
      <c r="C93" s="123"/>
      <c r="D93" s="88"/>
      <c r="E93" s="289" t="s">
        <v>686</v>
      </c>
      <c r="F93" s="289"/>
      <c r="G93" s="289"/>
      <c r="H93" s="289"/>
      <c r="J93" s="34"/>
      <c r="K93" s="34"/>
      <c r="L93" s="34"/>
      <c r="M93" s="34"/>
      <c r="N93" s="34">
        <f t="shared" si="4"/>
        <v>0</v>
      </c>
      <c r="O93" s="34"/>
      <c r="P93" s="34"/>
      <c r="Q93" s="34"/>
      <c r="R93" s="34"/>
    </row>
    <row r="94" spans="1:18" s="7" customFormat="1" ht="12.75" hidden="1" customHeight="1" x14ac:dyDescent="0.25">
      <c r="A94" s="31" t="s">
        <v>165</v>
      </c>
      <c r="B94" s="123"/>
      <c r="C94" s="123"/>
      <c r="D94" s="88"/>
      <c r="E94" s="289" t="s">
        <v>687</v>
      </c>
      <c r="F94" s="289"/>
      <c r="G94" s="289"/>
      <c r="H94" s="289"/>
      <c r="J94" s="34"/>
      <c r="K94" s="34"/>
      <c r="L94" s="34"/>
      <c r="M94" s="34"/>
      <c r="N94" s="34">
        <f t="shared" si="4"/>
        <v>0</v>
      </c>
      <c r="O94" s="34"/>
      <c r="P94" s="34"/>
      <c r="Q94" s="34"/>
      <c r="R94" s="34"/>
    </row>
    <row r="95" spans="1:18" s="7" customFormat="1" ht="12.75" hidden="1" customHeight="1" x14ac:dyDescent="0.25">
      <c r="A95" s="31" t="s">
        <v>166</v>
      </c>
      <c r="B95" s="123"/>
      <c r="C95" s="123"/>
      <c r="D95" s="88"/>
      <c r="E95" s="289" t="s">
        <v>688</v>
      </c>
      <c r="F95" s="289"/>
      <c r="G95" s="289"/>
      <c r="H95" s="289"/>
      <c r="J95" s="34"/>
      <c r="K95" s="34"/>
      <c r="L95" s="34"/>
      <c r="M95" s="34"/>
      <c r="N95" s="34">
        <f t="shared" si="4"/>
        <v>0</v>
      </c>
      <c r="O95" s="34"/>
      <c r="P95" s="34"/>
      <c r="Q95" s="34"/>
      <c r="R95" s="34"/>
    </row>
    <row r="96" spans="1:18" s="7" customFormat="1" ht="12.75" hidden="1" customHeight="1" x14ac:dyDescent="0.25">
      <c r="A96" s="31" t="s">
        <v>167</v>
      </c>
      <c r="B96" s="123"/>
      <c r="C96" s="123"/>
      <c r="D96" s="88"/>
      <c r="E96" s="289" t="s">
        <v>689</v>
      </c>
      <c r="F96" s="289"/>
      <c r="G96" s="289"/>
      <c r="H96" s="289"/>
      <c r="J96" s="34"/>
      <c r="K96" s="34"/>
      <c r="L96" s="34"/>
      <c r="M96" s="34"/>
      <c r="N96" s="34">
        <f t="shared" si="4"/>
        <v>0</v>
      </c>
      <c r="O96" s="34"/>
      <c r="P96" s="34"/>
      <c r="Q96" s="34"/>
      <c r="R96" s="34"/>
    </row>
    <row r="97" spans="1:21" s="7" customFormat="1" ht="15" customHeight="1" x14ac:dyDescent="0.25">
      <c r="A97" s="31" t="s">
        <v>164</v>
      </c>
      <c r="B97" s="123"/>
      <c r="C97" s="123"/>
      <c r="D97" s="88"/>
      <c r="E97" s="289" t="s">
        <v>690</v>
      </c>
      <c r="F97" s="289"/>
      <c r="G97" s="289"/>
      <c r="H97" s="289"/>
      <c r="J97" s="34">
        <v>886279</v>
      </c>
      <c r="K97" s="34"/>
      <c r="L97" s="34">
        <v>1482300</v>
      </c>
      <c r="M97" s="34"/>
      <c r="N97" s="34">
        <f t="shared" si="4"/>
        <v>5417700</v>
      </c>
      <c r="O97" s="34"/>
      <c r="P97" s="34">
        <v>6900000</v>
      </c>
      <c r="Q97" s="34"/>
      <c r="R97" s="34">
        <v>6900000</v>
      </c>
    </row>
    <row r="98" spans="1:21" s="7" customFormat="1" ht="15" customHeight="1" x14ac:dyDescent="0.25">
      <c r="A98" s="31" t="s">
        <v>72</v>
      </c>
      <c r="B98" s="123"/>
      <c r="C98" s="123"/>
      <c r="D98" s="88"/>
      <c r="E98" s="289" t="s">
        <v>360</v>
      </c>
      <c r="F98" s="289"/>
      <c r="G98" s="289"/>
      <c r="H98" s="289"/>
      <c r="J98" s="34">
        <v>1509870</v>
      </c>
      <c r="K98" s="34"/>
      <c r="L98" s="34">
        <v>955460</v>
      </c>
      <c r="M98" s="34"/>
      <c r="N98" s="34">
        <f t="shared" si="4"/>
        <v>994540</v>
      </c>
      <c r="O98" s="34"/>
      <c r="P98" s="34">
        <v>1950000</v>
      </c>
      <c r="Q98" s="34"/>
      <c r="R98" s="34">
        <v>2000000</v>
      </c>
      <c r="U98" s="7">
        <v>2261200</v>
      </c>
    </row>
    <row r="99" spans="1:21" s="7" customFormat="1" ht="12.75" hidden="1" customHeight="1" x14ac:dyDescent="0.25">
      <c r="A99" s="31" t="s">
        <v>74</v>
      </c>
      <c r="B99" s="123"/>
      <c r="C99" s="123"/>
      <c r="D99" s="88"/>
      <c r="E99" s="289" t="s">
        <v>361</v>
      </c>
      <c r="F99" s="289"/>
      <c r="G99" s="289"/>
      <c r="H99" s="289"/>
      <c r="J99" s="34"/>
      <c r="K99" s="34"/>
      <c r="L99" s="34"/>
      <c r="M99" s="34"/>
      <c r="N99" s="34">
        <f t="shared" si="4"/>
        <v>0</v>
      </c>
      <c r="O99" s="34"/>
      <c r="P99" s="34"/>
      <c r="Q99" s="34"/>
      <c r="R99" s="34"/>
    </row>
    <row r="100" spans="1:21" s="7" customFormat="1" ht="12.75" hidden="1" customHeight="1" x14ac:dyDescent="0.25">
      <c r="A100" s="31" t="s">
        <v>75</v>
      </c>
      <c r="B100" s="123"/>
      <c r="C100" s="123"/>
      <c r="D100" s="88"/>
      <c r="E100" s="289" t="s">
        <v>362</v>
      </c>
      <c r="F100" s="289"/>
      <c r="G100" s="289"/>
      <c r="H100" s="289"/>
      <c r="J100" s="34"/>
      <c r="K100" s="34"/>
      <c r="L100" s="34"/>
      <c r="M100" s="34"/>
      <c r="N100" s="34">
        <f t="shared" si="4"/>
        <v>0</v>
      </c>
      <c r="O100" s="34"/>
      <c r="P100" s="34"/>
      <c r="Q100" s="34"/>
      <c r="R100" s="34"/>
    </row>
    <row r="101" spans="1:21" s="7" customFormat="1" ht="12.75" hidden="1" customHeight="1" x14ac:dyDescent="0.25">
      <c r="A101" s="31" t="s">
        <v>76</v>
      </c>
      <c r="B101" s="123"/>
      <c r="C101" s="123"/>
      <c r="D101" s="88"/>
      <c r="E101" s="289" t="s">
        <v>604</v>
      </c>
      <c r="F101" s="289"/>
      <c r="G101" s="289"/>
      <c r="H101" s="289"/>
      <c r="J101" s="34"/>
      <c r="K101" s="34"/>
      <c r="L101" s="34"/>
      <c r="M101" s="34"/>
      <c r="N101" s="34">
        <f t="shared" si="4"/>
        <v>0</v>
      </c>
      <c r="O101" s="34"/>
      <c r="P101" s="34"/>
      <c r="Q101" s="34"/>
      <c r="R101" s="34"/>
    </row>
    <row r="102" spans="1:21" s="7" customFormat="1" ht="12.75" hidden="1" customHeight="1" x14ac:dyDescent="0.25">
      <c r="A102" s="31" t="s">
        <v>77</v>
      </c>
      <c r="B102" s="123"/>
      <c r="C102" s="123"/>
      <c r="D102" s="88"/>
      <c r="E102" s="289" t="s">
        <v>605</v>
      </c>
      <c r="F102" s="289"/>
      <c r="G102" s="289"/>
      <c r="H102" s="289"/>
      <c r="J102" s="34"/>
      <c r="K102" s="34"/>
      <c r="L102" s="34"/>
      <c r="M102" s="34"/>
      <c r="N102" s="34">
        <f t="shared" si="4"/>
        <v>0</v>
      </c>
      <c r="O102" s="34"/>
      <c r="P102" s="34"/>
      <c r="Q102" s="34"/>
      <c r="R102" s="34"/>
    </row>
    <row r="103" spans="1:21" s="7" customFormat="1" ht="12.75" hidden="1" customHeight="1" x14ac:dyDescent="0.25">
      <c r="A103" s="31" t="s">
        <v>79</v>
      </c>
      <c r="B103" s="123"/>
      <c r="C103" s="123"/>
      <c r="D103" s="88"/>
      <c r="E103" s="289" t="s">
        <v>606</v>
      </c>
      <c r="F103" s="289"/>
      <c r="G103" s="289"/>
      <c r="H103" s="289"/>
      <c r="J103" s="34"/>
      <c r="K103" s="34"/>
      <c r="L103" s="34"/>
      <c r="M103" s="34"/>
      <c r="N103" s="34">
        <f t="shared" si="4"/>
        <v>0</v>
      </c>
      <c r="O103" s="34"/>
      <c r="P103" s="34"/>
      <c r="Q103" s="34"/>
      <c r="R103" s="34"/>
    </row>
    <row r="104" spans="1:21" s="7" customFormat="1" ht="12.75" hidden="1" customHeight="1" x14ac:dyDescent="0.25">
      <c r="A104" s="31" t="s">
        <v>168</v>
      </c>
      <c r="B104" s="123"/>
      <c r="C104" s="123"/>
      <c r="D104" s="88"/>
      <c r="E104" s="289" t="s">
        <v>607</v>
      </c>
      <c r="F104" s="289"/>
      <c r="G104" s="289"/>
      <c r="H104" s="289"/>
      <c r="J104" s="34"/>
      <c r="K104" s="34"/>
      <c r="L104" s="34"/>
      <c r="M104" s="34"/>
      <c r="N104" s="34">
        <f t="shared" si="4"/>
        <v>0</v>
      </c>
      <c r="O104" s="34"/>
      <c r="P104" s="34"/>
      <c r="Q104" s="34"/>
      <c r="R104" s="34"/>
    </row>
    <row r="105" spans="1:21" s="7" customFormat="1" ht="12.75" hidden="1" customHeight="1" x14ac:dyDescent="0.25">
      <c r="A105" s="31" t="s">
        <v>169</v>
      </c>
      <c r="B105" s="123"/>
      <c r="C105" s="123"/>
      <c r="D105" s="88"/>
      <c r="E105" s="289" t="s">
        <v>608</v>
      </c>
      <c r="F105" s="289"/>
      <c r="G105" s="289"/>
      <c r="H105" s="289"/>
      <c r="J105" s="34"/>
      <c r="K105" s="34"/>
      <c r="L105" s="34"/>
      <c r="M105" s="34"/>
      <c r="N105" s="34">
        <f t="shared" si="4"/>
        <v>0</v>
      </c>
      <c r="O105" s="34"/>
      <c r="P105" s="34"/>
      <c r="Q105" s="34"/>
      <c r="R105" s="34"/>
    </row>
    <row r="106" spans="1:21" s="7" customFormat="1" ht="12.75" hidden="1" customHeight="1" x14ac:dyDescent="0.25">
      <c r="A106" s="31" t="s">
        <v>170</v>
      </c>
      <c r="B106" s="123"/>
      <c r="C106" s="123"/>
      <c r="D106" s="88"/>
      <c r="E106" s="289" t="s">
        <v>609</v>
      </c>
      <c r="F106" s="289"/>
      <c r="G106" s="289"/>
      <c r="H106" s="289"/>
      <c r="J106" s="34"/>
      <c r="K106" s="34"/>
      <c r="L106" s="34"/>
      <c r="M106" s="34"/>
      <c r="N106" s="34">
        <f t="shared" si="4"/>
        <v>0</v>
      </c>
      <c r="O106" s="34"/>
      <c r="P106" s="34"/>
      <c r="Q106" s="34"/>
      <c r="R106" s="34"/>
    </row>
    <row r="107" spans="1:21" s="7" customFormat="1" ht="12.75" hidden="1" customHeight="1" x14ac:dyDescent="0.25">
      <c r="A107" s="31" t="s">
        <v>80</v>
      </c>
      <c r="B107" s="123"/>
      <c r="C107" s="123"/>
      <c r="D107" s="88"/>
      <c r="E107" s="289" t="s">
        <v>610</v>
      </c>
      <c r="F107" s="289"/>
      <c r="G107" s="289"/>
      <c r="H107" s="289"/>
      <c r="J107" s="34"/>
      <c r="K107" s="34"/>
      <c r="L107" s="34"/>
      <c r="M107" s="34"/>
      <c r="N107" s="34">
        <f t="shared" si="4"/>
        <v>0</v>
      </c>
      <c r="O107" s="34"/>
      <c r="P107" s="34"/>
      <c r="Q107" s="34"/>
      <c r="R107" s="34"/>
    </row>
    <row r="108" spans="1:21" s="7" customFormat="1" ht="12.75" hidden="1" customHeight="1" x14ac:dyDescent="0.25">
      <c r="A108" s="31" t="s">
        <v>82</v>
      </c>
      <c r="B108" s="123"/>
      <c r="C108" s="123"/>
      <c r="D108" s="88"/>
      <c r="E108" s="289" t="s">
        <v>424</v>
      </c>
      <c r="F108" s="289"/>
      <c r="G108" s="289"/>
      <c r="H108" s="289"/>
      <c r="J108" s="34"/>
      <c r="K108" s="34"/>
      <c r="L108" s="34"/>
      <c r="M108" s="34"/>
      <c r="N108" s="34">
        <f t="shared" si="4"/>
        <v>0</v>
      </c>
      <c r="O108" s="34"/>
      <c r="P108" s="34"/>
      <c r="Q108" s="34"/>
      <c r="R108" s="34"/>
    </row>
    <row r="109" spans="1:21" s="7" customFormat="1" ht="12.75" hidden="1" customHeight="1" x14ac:dyDescent="0.25">
      <c r="A109" s="31" t="s">
        <v>84</v>
      </c>
      <c r="B109" s="123"/>
      <c r="C109" s="123"/>
      <c r="D109" s="88"/>
      <c r="E109" s="289" t="s">
        <v>425</v>
      </c>
      <c r="F109" s="289"/>
      <c r="G109" s="289"/>
      <c r="H109" s="289"/>
      <c r="J109" s="34"/>
      <c r="K109" s="34"/>
      <c r="L109" s="34"/>
      <c r="M109" s="34"/>
      <c r="N109" s="34">
        <f t="shared" si="4"/>
        <v>0</v>
      </c>
      <c r="O109" s="34"/>
      <c r="P109" s="34"/>
      <c r="Q109" s="34"/>
      <c r="R109" s="34"/>
    </row>
    <row r="110" spans="1:21" s="7" customFormat="1" ht="12.75" hidden="1" customHeight="1" x14ac:dyDescent="0.25">
      <c r="A110" s="31" t="s">
        <v>85</v>
      </c>
      <c r="B110" s="123"/>
      <c r="C110" s="123"/>
      <c r="D110" s="88"/>
      <c r="E110" s="289" t="s">
        <v>426</v>
      </c>
      <c r="F110" s="289"/>
      <c r="G110" s="289"/>
      <c r="H110" s="289"/>
      <c r="J110" s="34"/>
      <c r="K110" s="34"/>
      <c r="L110" s="34"/>
      <c r="M110" s="34"/>
      <c r="N110" s="34">
        <f t="shared" si="4"/>
        <v>0</v>
      </c>
      <c r="O110" s="34"/>
      <c r="P110" s="34"/>
      <c r="Q110" s="34"/>
      <c r="R110" s="34"/>
    </row>
    <row r="111" spans="1:21" s="7" customFormat="1" ht="12.75" hidden="1" customHeight="1" x14ac:dyDescent="0.25">
      <c r="A111" s="31" t="s">
        <v>171</v>
      </c>
      <c r="B111" s="123"/>
      <c r="C111" s="123"/>
      <c r="D111" s="88"/>
      <c r="E111" s="289" t="s">
        <v>611</v>
      </c>
      <c r="F111" s="289"/>
      <c r="G111" s="289"/>
      <c r="H111" s="289"/>
      <c r="J111" s="34"/>
      <c r="K111" s="34"/>
      <c r="L111" s="34"/>
      <c r="M111" s="34"/>
      <c r="N111" s="34">
        <f t="shared" si="4"/>
        <v>0</v>
      </c>
      <c r="O111" s="34"/>
      <c r="P111" s="34"/>
      <c r="Q111" s="34"/>
      <c r="R111" s="34"/>
    </row>
    <row r="112" spans="1:21" s="7" customFormat="1" ht="12.75" hidden="1" customHeight="1" x14ac:dyDescent="0.25">
      <c r="A112" s="31" t="s">
        <v>172</v>
      </c>
      <c r="B112" s="123"/>
      <c r="C112" s="123"/>
      <c r="D112" s="88"/>
      <c r="E112" s="289" t="s">
        <v>691</v>
      </c>
      <c r="F112" s="289"/>
      <c r="G112" s="289"/>
      <c r="H112" s="289"/>
      <c r="J112" s="34"/>
      <c r="K112" s="34"/>
      <c r="L112" s="34"/>
      <c r="M112" s="34"/>
      <c r="N112" s="34">
        <f t="shared" si="4"/>
        <v>0</v>
      </c>
      <c r="O112" s="34"/>
      <c r="P112" s="34"/>
      <c r="Q112" s="34"/>
      <c r="R112" s="34"/>
    </row>
    <row r="113" spans="1:21" s="7" customFormat="1" ht="12.75" hidden="1" customHeight="1" x14ac:dyDescent="0.25">
      <c r="A113" s="31" t="s">
        <v>86</v>
      </c>
      <c r="B113" s="123"/>
      <c r="C113" s="123"/>
      <c r="D113" s="88"/>
      <c r="E113" s="289" t="s">
        <v>692</v>
      </c>
      <c r="F113" s="289"/>
      <c r="G113" s="289"/>
      <c r="H113" s="289"/>
      <c r="J113" s="34"/>
      <c r="K113" s="34"/>
      <c r="L113" s="34"/>
      <c r="M113" s="34"/>
      <c r="N113" s="34">
        <f t="shared" si="4"/>
        <v>0</v>
      </c>
      <c r="O113" s="34"/>
      <c r="P113" s="34"/>
      <c r="Q113" s="34"/>
      <c r="R113" s="34"/>
    </row>
    <row r="114" spans="1:21" s="7" customFormat="1" ht="12.75" hidden="1" customHeight="1" x14ac:dyDescent="0.25">
      <c r="A114" s="31" t="s">
        <v>61</v>
      </c>
      <c r="B114" s="123"/>
      <c r="C114" s="123"/>
      <c r="D114" s="88"/>
      <c r="E114" s="289" t="s">
        <v>693</v>
      </c>
      <c r="F114" s="289"/>
      <c r="G114" s="289"/>
      <c r="H114" s="289"/>
      <c r="J114" s="34"/>
      <c r="K114" s="34"/>
      <c r="L114" s="34"/>
      <c r="M114" s="34"/>
      <c r="N114" s="34">
        <f t="shared" si="4"/>
        <v>0</v>
      </c>
      <c r="O114" s="34"/>
      <c r="P114" s="34"/>
      <c r="Q114" s="34"/>
      <c r="R114" s="34"/>
    </row>
    <row r="115" spans="1:21" s="7" customFormat="1" ht="15" customHeight="1" x14ac:dyDescent="0.25">
      <c r="A115" s="31" t="s">
        <v>246</v>
      </c>
      <c r="B115" s="123"/>
      <c r="C115" s="123"/>
      <c r="D115" s="88"/>
      <c r="E115" s="289" t="s">
        <v>372</v>
      </c>
      <c r="F115" s="289"/>
      <c r="G115" s="289"/>
      <c r="H115" s="289"/>
      <c r="J115" s="34"/>
      <c r="K115" s="34"/>
      <c r="L115" s="34"/>
      <c r="M115" s="34"/>
      <c r="N115" s="34">
        <f t="shared" si="4"/>
        <v>10000</v>
      </c>
      <c r="O115" s="34"/>
      <c r="P115" s="34">
        <v>10000</v>
      </c>
      <c r="Q115" s="34"/>
      <c r="R115" s="34">
        <v>10000</v>
      </c>
      <c r="U115" s="7">
        <f>N116-U98</f>
        <v>6556872.5700000003</v>
      </c>
    </row>
    <row r="116" spans="1:21" s="7" customFormat="1" ht="18" customHeight="1" x14ac:dyDescent="0.3">
      <c r="A116" s="293" t="s">
        <v>190</v>
      </c>
      <c r="B116" s="293"/>
      <c r="C116" s="293"/>
      <c r="J116" s="138">
        <f>SUM(J48:J115)</f>
        <v>4040838.46</v>
      </c>
      <c r="K116" s="139"/>
      <c r="L116" s="138">
        <f>SUM(L48:L115)</f>
        <v>3769427.43</v>
      </c>
      <c r="M116" s="34"/>
      <c r="N116" s="138">
        <f>SUM(N48:N115)</f>
        <v>8818072.5700000003</v>
      </c>
      <c r="O116" s="34"/>
      <c r="P116" s="138">
        <f>SUM(P48:P115)</f>
        <v>12587500</v>
      </c>
      <c r="Q116" s="34"/>
      <c r="R116" s="138">
        <f>SUM(R48:R115)</f>
        <v>13838700</v>
      </c>
    </row>
    <row r="117" spans="1:21" s="7" customFormat="1" ht="6" hidden="1" customHeight="1" x14ac:dyDescent="0.3">
      <c r="A117" s="19"/>
      <c r="B117" s="19"/>
      <c r="C117" s="19"/>
      <c r="J117" s="139"/>
      <c r="K117" s="139"/>
      <c r="L117" s="34"/>
      <c r="M117" s="34"/>
      <c r="N117" s="34"/>
      <c r="O117" s="34"/>
      <c r="P117" s="34"/>
      <c r="Q117" s="34"/>
      <c r="R117" s="34"/>
    </row>
    <row r="118" spans="1:21" s="7" customFormat="1" ht="12" hidden="1" customHeight="1" x14ac:dyDescent="0.25">
      <c r="A118" s="63" t="s">
        <v>188</v>
      </c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21" s="7" customFormat="1" ht="12" hidden="1" customHeight="1" x14ac:dyDescent="0.25">
      <c r="A119" s="75" t="s">
        <v>108</v>
      </c>
      <c r="E119" s="100">
        <v>5</v>
      </c>
      <c r="F119" s="101" t="s">
        <v>28</v>
      </c>
      <c r="G119" s="100" t="s">
        <v>7</v>
      </c>
      <c r="H119" s="100" t="s">
        <v>17</v>
      </c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21" s="7" customFormat="1" ht="12" hidden="1" customHeight="1" x14ac:dyDescent="0.25">
      <c r="A120" s="75" t="s">
        <v>179</v>
      </c>
      <c r="E120" s="100">
        <v>5</v>
      </c>
      <c r="F120" s="101" t="s">
        <v>28</v>
      </c>
      <c r="G120" s="100" t="s">
        <v>7</v>
      </c>
      <c r="H120" s="100" t="s">
        <v>63</v>
      </c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21" s="7" customFormat="1" ht="12" hidden="1" customHeight="1" x14ac:dyDescent="0.25">
      <c r="A121" s="75" t="s">
        <v>180</v>
      </c>
      <c r="E121" s="100">
        <v>5</v>
      </c>
      <c r="F121" s="101" t="s">
        <v>28</v>
      </c>
      <c r="G121" s="100" t="s">
        <v>7</v>
      </c>
      <c r="H121" s="102" t="s">
        <v>48</v>
      </c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21" s="7" customFormat="1" ht="12" hidden="1" customHeight="1" x14ac:dyDescent="0.25">
      <c r="A122" s="75" t="s">
        <v>180</v>
      </c>
      <c r="E122" s="100">
        <v>5</v>
      </c>
      <c r="F122" s="101" t="s">
        <v>28</v>
      </c>
      <c r="G122" s="100" t="s">
        <v>7</v>
      </c>
      <c r="H122" s="102" t="s">
        <v>48</v>
      </c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21" s="7" customFormat="1" ht="12" hidden="1" customHeight="1" x14ac:dyDescent="0.25">
      <c r="A123" s="75" t="s">
        <v>181</v>
      </c>
      <c r="E123" s="100">
        <v>5</v>
      </c>
      <c r="F123" s="101" t="s">
        <v>28</v>
      </c>
      <c r="G123" s="100" t="s">
        <v>7</v>
      </c>
      <c r="H123" s="100" t="s">
        <v>10</v>
      </c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21" s="7" customFormat="1" ht="12" hidden="1" customHeight="1" x14ac:dyDescent="0.25">
      <c r="A124" s="75" t="s">
        <v>180</v>
      </c>
      <c r="E124" s="100">
        <v>5</v>
      </c>
      <c r="F124" s="101" t="s">
        <v>28</v>
      </c>
      <c r="G124" s="100" t="s">
        <v>7</v>
      </c>
      <c r="H124" s="102" t="s">
        <v>48</v>
      </c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21" s="7" customFormat="1" ht="12" hidden="1" customHeight="1" x14ac:dyDescent="0.25">
      <c r="A125" s="75" t="s">
        <v>182</v>
      </c>
      <c r="E125" s="100">
        <v>5</v>
      </c>
      <c r="F125" s="101" t="s">
        <v>28</v>
      </c>
      <c r="G125" s="100" t="s">
        <v>7</v>
      </c>
      <c r="H125" s="100" t="s">
        <v>8</v>
      </c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21" s="7" customFormat="1" ht="12" hidden="1" customHeight="1" x14ac:dyDescent="0.25">
      <c r="A126" s="75" t="s">
        <v>183</v>
      </c>
      <c r="E126" s="100">
        <v>5</v>
      </c>
      <c r="F126" s="101" t="s">
        <v>28</v>
      </c>
      <c r="G126" s="100" t="s">
        <v>7</v>
      </c>
      <c r="H126" s="100" t="s">
        <v>15</v>
      </c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21" s="7" customFormat="1" ht="19" hidden="1" customHeight="1" x14ac:dyDescent="0.3">
      <c r="A127" s="58" t="s">
        <v>184</v>
      </c>
      <c r="J127" s="147">
        <f>SUM(J119:J126)</f>
        <v>0</v>
      </c>
      <c r="K127" s="148"/>
      <c r="L127" s="147">
        <f>SUM(L119:L126)</f>
        <v>0</v>
      </c>
      <c r="M127" s="148"/>
      <c r="N127" s="147">
        <f>SUM(N119:N126)</f>
        <v>0</v>
      </c>
      <c r="O127" s="148"/>
      <c r="P127" s="147">
        <f>SUM(P119:P126)</f>
        <v>0</v>
      </c>
      <c r="Q127" s="148"/>
      <c r="R127" s="147">
        <f>SUM(R119:R126)</f>
        <v>0</v>
      </c>
    </row>
    <row r="128" spans="1:21" s="7" customFormat="1" ht="6" customHeight="1" x14ac:dyDescent="0.25"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s="7" customFormat="1" ht="18" customHeight="1" x14ac:dyDescent="0.3">
      <c r="A129" s="62" t="s">
        <v>189</v>
      </c>
      <c r="B129" s="11"/>
      <c r="C129" s="11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s="7" customFormat="1" ht="12.75" hidden="1" customHeight="1" x14ac:dyDescent="0.25">
      <c r="A130" s="64" t="s">
        <v>89</v>
      </c>
      <c r="B130" s="9"/>
      <c r="C130" s="9"/>
      <c r="E130" s="100">
        <v>1</v>
      </c>
      <c r="F130" s="101" t="s">
        <v>12</v>
      </c>
      <c r="G130" s="100" t="s">
        <v>53</v>
      </c>
      <c r="H130" s="102" t="s">
        <v>10</v>
      </c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1:18" s="7" customFormat="1" ht="12.75" hidden="1" customHeight="1" x14ac:dyDescent="0.25">
      <c r="A131" s="75" t="s">
        <v>91</v>
      </c>
      <c r="B131" s="99"/>
      <c r="C131" s="99"/>
      <c r="E131" s="100">
        <v>1</v>
      </c>
      <c r="F131" s="101" t="s">
        <v>92</v>
      </c>
      <c r="G131" s="100" t="s">
        <v>7</v>
      </c>
      <c r="H131" s="100" t="s">
        <v>8</v>
      </c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 s="7" customFormat="1" ht="12.75" hidden="1" customHeight="1" x14ac:dyDescent="0.25">
      <c r="A132" s="75" t="s">
        <v>93</v>
      </c>
      <c r="B132" s="99"/>
      <c r="C132" s="99"/>
      <c r="E132" s="100">
        <v>1</v>
      </c>
      <c r="F132" s="101" t="s">
        <v>92</v>
      </c>
      <c r="G132" s="100" t="s">
        <v>33</v>
      </c>
      <c r="H132" s="100" t="s">
        <v>8</v>
      </c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18" s="7" customFormat="1" ht="12.75" hidden="1" customHeight="1" x14ac:dyDescent="0.25">
      <c r="A133" s="75" t="s">
        <v>94</v>
      </c>
      <c r="B133" s="104"/>
      <c r="C133" s="104"/>
      <c r="E133" s="100">
        <v>1</v>
      </c>
      <c r="F133" s="101" t="s">
        <v>92</v>
      </c>
      <c r="G133" s="100" t="s">
        <v>33</v>
      </c>
      <c r="H133" s="100" t="s">
        <v>48</v>
      </c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8" s="7" customFormat="1" ht="15" customHeight="1" x14ac:dyDescent="0.25">
      <c r="A134" s="31" t="s">
        <v>95</v>
      </c>
      <c r="B134" s="128"/>
      <c r="C134" s="128"/>
      <c r="D134" s="127"/>
      <c r="E134" s="289" t="s">
        <v>373</v>
      </c>
      <c r="F134" s="289"/>
      <c r="G134" s="289"/>
      <c r="H134" s="289"/>
      <c r="J134" s="34"/>
      <c r="K134" s="34"/>
      <c r="L134" s="34"/>
      <c r="M134" s="34"/>
      <c r="N134" s="34"/>
      <c r="O134" s="34"/>
      <c r="P134" s="34"/>
      <c r="Q134" s="34"/>
      <c r="R134" s="34">
        <v>90000</v>
      </c>
    </row>
    <row r="135" spans="1:18" s="7" customFormat="1" ht="12.75" hidden="1" customHeight="1" x14ac:dyDescent="0.25">
      <c r="A135" s="31" t="s">
        <v>96</v>
      </c>
      <c r="B135" s="123"/>
      <c r="C135" s="123"/>
      <c r="D135" s="88"/>
      <c r="E135" s="30">
        <v>1</v>
      </c>
      <c r="F135" s="127" t="s">
        <v>92</v>
      </c>
      <c r="G135" s="30" t="s">
        <v>92</v>
      </c>
      <c r="H135" s="30" t="s">
        <v>8</v>
      </c>
      <c r="J135" s="34"/>
      <c r="K135" s="34"/>
      <c r="L135" s="34"/>
      <c r="M135" s="34"/>
      <c r="N135" s="34">
        <f t="shared" ref="N135:N143" si="5">P135-L135</f>
        <v>0</v>
      </c>
      <c r="O135" s="34"/>
      <c r="P135" s="34"/>
      <c r="Q135" s="34"/>
      <c r="R135" s="34"/>
    </row>
    <row r="136" spans="1:18" s="7" customFormat="1" ht="12.75" hidden="1" customHeight="1" x14ac:dyDescent="0.25">
      <c r="A136" s="31" t="s">
        <v>97</v>
      </c>
      <c r="B136" s="128"/>
      <c r="C136" s="128"/>
      <c r="D136" s="88"/>
      <c r="E136" s="30">
        <v>1</v>
      </c>
      <c r="F136" s="127" t="s">
        <v>92</v>
      </c>
      <c r="G136" s="30" t="s">
        <v>53</v>
      </c>
      <c r="H136" s="30" t="s">
        <v>15</v>
      </c>
      <c r="J136" s="34"/>
      <c r="K136" s="34"/>
      <c r="L136" s="34"/>
      <c r="M136" s="34"/>
      <c r="N136" s="34">
        <f t="shared" si="5"/>
        <v>0</v>
      </c>
      <c r="O136" s="34"/>
      <c r="P136" s="34"/>
      <c r="Q136" s="34"/>
      <c r="R136" s="34"/>
    </row>
    <row r="137" spans="1:18" s="7" customFormat="1" ht="12.75" hidden="1" customHeight="1" x14ac:dyDescent="0.25">
      <c r="A137" s="31" t="s">
        <v>98</v>
      </c>
      <c r="B137" s="128"/>
      <c r="C137" s="128"/>
      <c r="D137" s="127"/>
      <c r="E137" s="30">
        <v>1</v>
      </c>
      <c r="F137" s="127" t="s">
        <v>92</v>
      </c>
      <c r="G137" s="30" t="s">
        <v>92</v>
      </c>
      <c r="H137" s="30" t="s">
        <v>10</v>
      </c>
      <c r="J137" s="34"/>
      <c r="K137" s="34"/>
      <c r="L137" s="34"/>
      <c r="M137" s="34"/>
      <c r="N137" s="34">
        <f t="shared" si="5"/>
        <v>0</v>
      </c>
      <c r="O137" s="34"/>
      <c r="P137" s="34"/>
      <c r="Q137" s="34"/>
      <c r="R137" s="34"/>
    </row>
    <row r="138" spans="1:18" s="7" customFormat="1" ht="12.75" hidden="1" customHeight="1" x14ac:dyDescent="0.25">
      <c r="A138" s="31" t="s">
        <v>174</v>
      </c>
      <c r="B138" s="123"/>
      <c r="C138" s="123"/>
      <c r="D138" s="88"/>
      <c r="E138" s="30">
        <v>1</v>
      </c>
      <c r="F138" s="127" t="s">
        <v>92</v>
      </c>
      <c r="G138" s="30" t="s">
        <v>53</v>
      </c>
      <c r="H138" s="124" t="s">
        <v>81</v>
      </c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18" s="7" customFormat="1" ht="12.75" hidden="1" customHeight="1" x14ac:dyDescent="0.25">
      <c r="A139" s="31" t="s">
        <v>174</v>
      </c>
      <c r="B139" s="123"/>
      <c r="C139" s="123"/>
      <c r="D139" s="88"/>
      <c r="E139" s="30">
        <v>1</v>
      </c>
      <c r="F139" s="127" t="s">
        <v>92</v>
      </c>
      <c r="G139" s="30" t="s">
        <v>53</v>
      </c>
      <c r="H139" s="30" t="s">
        <v>81</v>
      </c>
      <c r="J139" s="34"/>
      <c r="K139" s="34"/>
      <c r="L139" s="34"/>
      <c r="M139" s="34"/>
      <c r="N139" s="34">
        <f t="shared" si="5"/>
        <v>0</v>
      </c>
      <c r="O139" s="34"/>
      <c r="P139" s="34"/>
      <c r="Q139" s="34"/>
      <c r="R139" s="34"/>
    </row>
    <row r="140" spans="1:18" s="7" customFormat="1" ht="12.75" hidden="1" customHeight="1" x14ac:dyDescent="0.25">
      <c r="A140" s="31" t="s">
        <v>175</v>
      </c>
      <c r="B140" s="123"/>
      <c r="C140" s="123"/>
      <c r="D140" s="88"/>
      <c r="E140" s="30">
        <v>1</v>
      </c>
      <c r="F140" s="127" t="s">
        <v>92</v>
      </c>
      <c r="G140" s="30" t="s">
        <v>53</v>
      </c>
      <c r="H140" s="30" t="s">
        <v>44</v>
      </c>
      <c r="J140" s="34"/>
      <c r="K140" s="34"/>
      <c r="L140" s="34"/>
      <c r="M140" s="34"/>
      <c r="N140" s="34">
        <f t="shared" si="5"/>
        <v>0</v>
      </c>
      <c r="O140" s="34"/>
      <c r="P140" s="34"/>
      <c r="Q140" s="34"/>
      <c r="R140" s="34"/>
    </row>
    <row r="141" spans="1:18" s="7" customFormat="1" ht="12.75" hidden="1" customHeight="1" x14ac:dyDescent="0.25">
      <c r="A141" s="31" t="s">
        <v>176</v>
      </c>
      <c r="B141" s="123"/>
      <c r="C141" s="123"/>
      <c r="D141" s="88"/>
      <c r="E141" s="30">
        <v>1</v>
      </c>
      <c r="F141" s="127" t="s">
        <v>92</v>
      </c>
      <c r="G141" s="30" t="s">
        <v>53</v>
      </c>
      <c r="H141" s="30" t="s">
        <v>145</v>
      </c>
      <c r="J141" s="34"/>
      <c r="K141" s="34"/>
      <c r="L141" s="34"/>
      <c r="M141" s="34"/>
      <c r="N141" s="34">
        <f t="shared" si="5"/>
        <v>0</v>
      </c>
      <c r="O141" s="34"/>
      <c r="P141" s="34"/>
      <c r="Q141" s="34"/>
      <c r="R141" s="34"/>
    </row>
    <row r="142" spans="1:18" s="7" customFormat="1" ht="12.75" hidden="1" customHeight="1" x14ac:dyDescent="0.25">
      <c r="A142" s="31" t="s">
        <v>100</v>
      </c>
      <c r="B142" s="123"/>
      <c r="C142" s="123"/>
      <c r="D142" s="88"/>
      <c r="E142" s="30">
        <v>1</v>
      </c>
      <c r="F142" s="127" t="s">
        <v>92</v>
      </c>
      <c r="G142" s="30" t="s">
        <v>53</v>
      </c>
      <c r="H142" s="30" t="s">
        <v>101</v>
      </c>
      <c r="J142" s="34"/>
      <c r="K142" s="34"/>
      <c r="L142" s="34"/>
      <c r="M142" s="34"/>
      <c r="N142" s="34">
        <f t="shared" si="5"/>
        <v>0</v>
      </c>
      <c r="O142" s="34"/>
      <c r="P142" s="34"/>
      <c r="Q142" s="34"/>
      <c r="R142" s="34"/>
    </row>
    <row r="143" spans="1:18" s="7" customFormat="1" ht="12.75" hidden="1" customHeight="1" x14ac:dyDescent="0.25">
      <c r="A143" s="31" t="s">
        <v>102</v>
      </c>
      <c r="B143" s="123"/>
      <c r="C143" s="123"/>
      <c r="D143" s="88"/>
      <c r="E143" s="30">
        <v>1</v>
      </c>
      <c r="F143" s="127" t="s">
        <v>92</v>
      </c>
      <c r="G143" s="30" t="s">
        <v>53</v>
      </c>
      <c r="H143" s="30" t="s">
        <v>24</v>
      </c>
      <c r="J143" s="34"/>
      <c r="K143" s="34"/>
      <c r="L143" s="34"/>
      <c r="M143" s="34"/>
      <c r="N143" s="34">
        <f t="shared" si="5"/>
        <v>0</v>
      </c>
      <c r="O143" s="34"/>
      <c r="P143" s="34"/>
      <c r="Q143" s="34"/>
      <c r="R143" s="34"/>
    </row>
    <row r="144" spans="1:18" s="7" customFormat="1" ht="15" customHeight="1" x14ac:dyDescent="0.25">
      <c r="A144" s="31" t="s">
        <v>103</v>
      </c>
      <c r="B144" s="123"/>
      <c r="C144" s="123"/>
      <c r="D144" s="88"/>
      <c r="E144" s="289" t="s">
        <v>836</v>
      </c>
      <c r="F144" s="289"/>
      <c r="G144" s="289"/>
      <c r="H144" s="289"/>
      <c r="J144" s="34"/>
      <c r="K144" s="34"/>
      <c r="L144" s="34"/>
      <c r="M144" s="34"/>
      <c r="N144" s="34"/>
      <c r="O144" s="34"/>
      <c r="P144" s="34"/>
      <c r="Q144" s="34"/>
      <c r="R144" s="34">
        <v>1300000</v>
      </c>
    </row>
    <row r="145" spans="1:22" s="7" customFormat="1" ht="6" hidden="1" customHeight="1" x14ac:dyDescent="0.25">
      <c r="A145" s="31"/>
      <c r="B145" s="123"/>
      <c r="C145" s="123"/>
      <c r="D145" s="88"/>
      <c r="E145" s="30"/>
      <c r="F145" s="127"/>
      <c r="G145" s="30"/>
      <c r="H145" s="30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22" s="7" customFormat="1" ht="15" customHeight="1" x14ac:dyDescent="0.25">
      <c r="A146" s="31" t="s">
        <v>104</v>
      </c>
      <c r="B146" s="123"/>
      <c r="C146" s="123"/>
      <c r="D146" s="127"/>
      <c r="E146" s="289" t="s">
        <v>377</v>
      </c>
      <c r="F146" s="289"/>
      <c r="G146" s="289"/>
      <c r="H146" s="289"/>
      <c r="J146" s="34"/>
      <c r="K146" s="34"/>
      <c r="L146" s="34"/>
      <c r="M146" s="34"/>
      <c r="N146" s="34"/>
      <c r="O146" s="34"/>
      <c r="P146" s="34"/>
      <c r="Q146" s="34"/>
      <c r="R146" s="34">
        <v>62725</v>
      </c>
    </row>
    <row r="147" spans="1:22" s="7" customFormat="1" ht="12.75" hidden="1" customHeight="1" x14ac:dyDescent="0.25">
      <c r="A147" s="31" t="s">
        <v>105</v>
      </c>
      <c r="B147" s="123"/>
      <c r="C147" s="123"/>
      <c r="D147" s="127"/>
      <c r="E147" s="289" t="s">
        <v>694</v>
      </c>
      <c r="F147" s="289"/>
      <c r="G147" s="289"/>
      <c r="H147" s="289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22" s="7" customFormat="1" ht="15" customHeight="1" x14ac:dyDescent="0.25">
      <c r="A148" s="31" t="s">
        <v>106</v>
      </c>
      <c r="B148" s="123"/>
      <c r="C148" s="123"/>
      <c r="D148" s="127"/>
      <c r="E148" s="289" t="s">
        <v>615</v>
      </c>
      <c r="F148" s="289"/>
      <c r="G148" s="289"/>
      <c r="H148" s="289"/>
      <c r="J148" s="34"/>
      <c r="K148" s="34"/>
      <c r="L148" s="34"/>
      <c r="M148" s="34"/>
      <c r="N148" s="34"/>
      <c r="O148" s="34"/>
      <c r="P148" s="34"/>
      <c r="Q148" s="34"/>
      <c r="R148" s="34">
        <v>500000</v>
      </c>
    </row>
    <row r="149" spans="1:22" s="7" customFormat="1" ht="12.75" hidden="1" customHeight="1" x14ac:dyDescent="0.25">
      <c r="A149" s="75" t="s">
        <v>177</v>
      </c>
      <c r="B149" s="99"/>
      <c r="C149" s="99"/>
      <c r="D149" s="101"/>
      <c r="E149" s="100">
        <v>1</v>
      </c>
      <c r="F149" s="101" t="s">
        <v>92</v>
      </c>
      <c r="G149" s="100" t="s">
        <v>28</v>
      </c>
      <c r="H149" s="100" t="s">
        <v>8</v>
      </c>
    </row>
    <row r="150" spans="1:22" s="7" customFormat="1" ht="12.75" hidden="1" customHeight="1" x14ac:dyDescent="0.25">
      <c r="A150" s="75" t="s">
        <v>178</v>
      </c>
      <c r="B150" s="99"/>
      <c r="C150" s="99"/>
      <c r="D150" s="101"/>
      <c r="E150" s="100">
        <v>1</v>
      </c>
      <c r="F150" s="101" t="s">
        <v>92</v>
      </c>
      <c r="G150" s="100" t="s">
        <v>28</v>
      </c>
      <c r="H150" s="100" t="s">
        <v>44</v>
      </c>
    </row>
    <row r="151" spans="1:22" s="25" customFormat="1" ht="18" customHeight="1" x14ac:dyDescent="0.3">
      <c r="A151" s="58" t="s">
        <v>107</v>
      </c>
      <c r="B151" s="24"/>
      <c r="C151" s="24"/>
      <c r="J151" s="20">
        <f>SUM(J131:J150)</f>
        <v>0</v>
      </c>
      <c r="K151" s="21"/>
      <c r="L151" s="20">
        <f>SUM(L131:L146)</f>
        <v>0</v>
      </c>
      <c r="N151" s="20">
        <f>SUM(N131:N150)</f>
        <v>0</v>
      </c>
      <c r="P151" s="20">
        <f>SUM(P131:P150)</f>
        <v>0</v>
      </c>
      <c r="R151" s="20">
        <f>SUM(R131:R150)</f>
        <v>1952725</v>
      </c>
    </row>
    <row r="152" spans="1:22" s="7" customFormat="1" ht="6" customHeight="1" x14ac:dyDescent="0.25"/>
    <row r="153" spans="1:22" s="7" customFormat="1" ht="20.149999999999999" customHeight="1" thickBot="1" x14ac:dyDescent="0.35">
      <c r="A153" s="11" t="s">
        <v>109</v>
      </c>
      <c r="B153" s="26"/>
      <c r="C153" s="26"/>
      <c r="J153" s="27">
        <f>J45+J116+J127+J151</f>
        <v>54579555.230000004</v>
      </c>
      <c r="K153" s="21"/>
      <c r="L153" s="27">
        <f>L45+L116+L127+L151</f>
        <v>24951914.550000004</v>
      </c>
      <c r="N153" s="27">
        <f>N45+N116+N127+N151</f>
        <v>44843520.440000005</v>
      </c>
      <c r="P153" s="27">
        <f>P45+P116+P127+P151</f>
        <v>69795434.99000001</v>
      </c>
      <c r="R153" s="27">
        <f>R45+R116+R127+R151</f>
        <v>104926883.35999998</v>
      </c>
      <c r="U153" s="7">
        <f>N153-U98</f>
        <v>42582320.440000005</v>
      </c>
    </row>
    <row r="154" spans="1:22" s="7" customFormat="1" ht="13" thickTop="1" x14ac:dyDescent="0.25">
      <c r="A154" s="29"/>
      <c r="B154" s="29"/>
      <c r="C154" s="29"/>
      <c r="D154" s="32"/>
      <c r="E154" s="29"/>
      <c r="F154" s="29"/>
      <c r="H154" s="33"/>
      <c r="I154" s="33"/>
      <c r="J154" s="33"/>
      <c r="K154" s="33"/>
      <c r="L154" s="33"/>
      <c r="M154" s="33"/>
    </row>
    <row r="155" spans="1:22" s="7" customFormat="1" x14ac:dyDescent="0.25">
      <c r="U155" s="7">
        <f>8400+L153</f>
        <v>24960314.550000004</v>
      </c>
      <c r="V155" s="7">
        <f>8400+P153</f>
        <v>69803834.99000001</v>
      </c>
    </row>
    <row r="156" spans="1:22" s="7" customFormat="1" x14ac:dyDescent="0.25"/>
    <row r="157" spans="1:22" x14ac:dyDescent="0.25">
      <c r="A157" s="68" t="s">
        <v>132</v>
      </c>
      <c r="D157" s="31"/>
      <c r="E157" s="30"/>
      <c r="G157" s="29"/>
      <c r="I157" s="29"/>
      <c r="J157" s="289" t="s">
        <v>262</v>
      </c>
      <c r="K157" s="289"/>
      <c r="L157" s="289"/>
      <c r="M157" s="42"/>
      <c r="N157" s="44"/>
      <c r="O157" s="44"/>
      <c r="P157" s="43" t="s">
        <v>134</v>
      </c>
    </row>
    <row r="158" spans="1:22" x14ac:dyDescent="0.25">
      <c r="A158" s="45"/>
      <c r="D158" s="31"/>
      <c r="E158" s="46"/>
      <c r="G158" s="29"/>
      <c r="I158" s="29"/>
      <c r="J158" s="144"/>
      <c r="M158" s="28"/>
      <c r="N158" s="34"/>
      <c r="O158" s="34"/>
      <c r="P158" s="46"/>
    </row>
    <row r="159" spans="1:22" x14ac:dyDescent="0.25">
      <c r="A159" s="45"/>
      <c r="D159" s="31"/>
      <c r="E159" s="46"/>
      <c r="G159" s="29"/>
      <c r="I159" s="29"/>
      <c r="J159" s="144"/>
      <c r="M159" s="83"/>
      <c r="N159" s="34"/>
      <c r="O159" s="34"/>
      <c r="P159" s="46"/>
    </row>
    <row r="160" spans="1:22" x14ac:dyDescent="0.25">
      <c r="A160" s="47"/>
      <c r="D160" s="29"/>
      <c r="E160" s="48"/>
      <c r="G160" s="29"/>
      <c r="I160" s="29"/>
      <c r="J160" s="29"/>
      <c r="M160" s="29"/>
      <c r="P160" s="48"/>
    </row>
    <row r="161" spans="1:16" ht="13" x14ac:dyDescent="0.3">
      <c r="A161" s="69" t="s">
        <v>215</v>
      </c>
      <c r="D161" s="50"/>
      <c r="E161" s="51"/>
      <c r="G161" s="29"/>
      <c r="I161" s="29"/>
      <c r="J161" s="292" t="s">
        <v>274</v>
      </c>
      <c r="K161" s="292"/>
      <c r="L161" s="292"/>
      <c r="M161" s="52"/>
      <c r="N161" s="54"/>
      <c r="O161" s="54"/>
      <c r="P161" s="53" t="s">
        <v>136</v>
      </c>
    </row>
    <row r="162" spans="1:16" x14ac:dyDescent="0.25">
      <c r="A162" s="67" t="s">
        <v>216</v>
      </c>
      <c r="D162" s="29"/>
      <c r="E162" s="30"/>
      <c r="G162" s="29"/>
      <c r="I162" s="29"/>
      <c r="J162" s="289" t="s">
        <v>255</v>
      </c>
      <c r="K162" s="289"/>
      <c r="L162" s="289"/>
      <c r="M162" s="31"/>
      <c r="N162" s="33"/>
      <c r="O162" s="33"/>
      <c r="P162" s="55" t="s">
        <v>138</v>
      </c>
    </row>
  </sheetData>
  <customSheetViews>
    <customSheetView guid="{DE3A1FFE-44A0-41BD-98AB-2A2226968564}" showPageBreaks="1" printArea="1" hiddenRows="1">
      <pane xSplit="1" ySplit="14" topLeftCell="B37" activePane="bottomRight" state="frozen"/>
      <selection pane="bottomRight" activeCell="R35" sqref="R35"/>
      <rowBreaks count="1" manualBreakCount="1">
        <brk id="7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C115" activePane="bottomRight" state="frozen"/>
      <selection pane="bottomRight" activeCell="A148" sqref="A148:XFD148"/>
      <rowBreaks count="1" manualBreakCount="1">
        <brk id="97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hiddenRows="1">
      <pane xSplit="1" ySplit="14" topLeftCell="B126" activePane="bottomRight" state="frozen"/>
      <selection pane="bottomRight" activeCell="A135" sqref="A135:XFD144"/>
      <rowBreaks count="1" manualBreakCount="1">
        <brk id="7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47" activePane="bottomRight" state="frozen"/>
      <selection pane="bottomRight" activeCell="C152" sqref="C152"/>
      <rowBreaks count="1" manualBreakCount="1">
        <brk id="7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pane xSplit="1" ySplit="14" topLeftCell="B77" activePane="bottomRight" state="frozen"/>
      <selection pane="bottomRight" activeCell="H155" sqref="H155"/>
      <rowBreaks count="1" manualBreakCount="1">
        <brk id="7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11">
    <mergeCell ref="E147:H147"/>
    <mergeCell ref="E148:H148"/>
    <mergeCell ref="E112:H112"/>
    <mergeCell ref="E113:H113"/>
    <mergeCell ref="E114:H114"/>
    <mergeCell ref="E115:H115"/>
    <mergeCell ref="E146:H146"/>
    <mergeCell ref="E107:H107"/>
    <mergeCell ref="E108:H108"/>
    <mergeCell ref="E109:H109"/>
    <mergeCell ref="E110:H110"/>
    <mergeCell ref="E111:H111"/>
    <mergeCell ref="E144:H144"/>
    <mergeCell ref="E134:H134"/>
    <mergeCell ref="E102:H102"/>
    <mergeCell ref="E103:H103"/>
    <mergeCell ref="E104:H104"/>
    <mergeCell ref="E105:H105"/>
    <mergeCell ref="E106:H106"/>
    <mergeCell ref="E97:H97"/>
    <mergeCell ref="E98:H98"/>
    <mergeCell ref="E99:H99"/>
    <mergeCell ref="E100:H100"/>
    <mergeCell ref="E101:H101"/>
    <mergeCell ref="E92:H92"/>
    <mergeCell ref="E93:H93"/>
    <mergeCell ref="E94:H94"/>
    <mergeCell ref="E95:H95"/>
    <mergeCell ref="E96:H96"/>
    <mergeCell ref="E87:H87"/>
    <mergeCell ref="E88:H88"/>
    <mergeCell ref="E89:H89"/>
    <mergeCell ref="E90:H90"/>
    <mergeCell ref="E91:H91"/>
    <mergeCell ref="E82:H82"/>
    <mergeCell ref="E83:H83"/>
    <mergeCell ref="E84:H84"/>
    <mergeCell ref="E85:H85"/>
    <mergeCell ref="E86:H86"/>
    <mergeCell ref="E77:H77"/>
    <mergeCell ref="E78:H78"/>
    <mergeCell ref="E79:H79"/>
    <mergeCell ref="E80:H80"/>
    <mergeCell ref="E81:H81"/>
    <mergeCell ref="E72:H72"/>
    <mergeCell ref="E73:H73"/>
    <mergeCell ref="E74:H74"/>
    <mergeCell ref="E75:H75"/>
    <mergeCell ref="E76:H76"/>
    <mergeCell ref="E67:H67"/>
    <mergeCell ref="E68:H68"/>
    <mergeCell ref="E69:H69"/>
    <mergeCell ref="E70:H70"/>
    <mergeCell ref="E71:H71"/>
    <mergeCell ref="E62:H62"/>
    <mergeCell ref="E63:H63"/>
    <mergeCell ref="E64:H64"/>
    <mergeCell ref="E65:H65"/>
    <mergeCell ref="E66:H66"/>
    <mergeCell ref="E57:H57"/>
    <mergeCell ref="E58:H58"/>
    <mergeCell ref="E59:H59"/>
    <mergeCell ref="E60:H60"/>
    <mergeCell ref="E61:H61"/>
    <mergeCell ref="E53:H53"/>
    <mergeCell ref="E54:H54"/>
    <mergeCell ref="E55:H55"/>
    <mergeCell ref="E56:H56"/>
    <mergeCell ref="E43:H43"/>
    <mergeCell ref="E48:H48"/>
    <mergeCell ref="E49:H49"/>
    <mergeCell ref="E50:H50"/>
    <mergeCell ref="E51:H51"/>
    <mergeCell ref="A3:S3"/>
    <mergeCell ref="A4:S4"/>
    <mergeCell ref="L11:P11"/>
    <mergeCell ref="A13:C13"/>
    <mergeCell ref="E13:H13"/>
    <mergeCell ref="P12:P14"/>
    <mergeCell ref="E38:H38"/>
    <mergeCell ref="E39:H39"/>
    <mergeCell ref="E40:H40"/>
    <mergeCell ref="E33:H33"/>
    <mergeCell ref="E34:H34"/>
    <mergeCell ref="E35:H35"/>
    <mergeCell ref="E36:H36"/>
    <mergeCell ref="E37:H37"/>
    <mergeCell ref="J157:L157"/>
    <mergeCell ref="J161:L161"/>
    <mergeCell ref="J162:L162"/>
    <mergeCell ref="A15:C15"/>
    <mergeCell ref="E15:H15"/>
    <mergeCell ref="A116:C116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41:H41"/>
    <mergeCell ref="E42:H42"/>
    <mergeCell ref="E52:H52"/>
  </mergeCells>
  <phoneticPr fontId="15" type="noConversion"/>
  <printOptions horizontalCentered="1"/>
  <pageMargins left="0.75" right="0.5" top="1" bottom="1" header="0.75" footer="0.5"/>
  <pageSetup paperSize="5" scale="90" orientation="landscape" horizontalDpi="4294967292" verticalDpi="300" r:id="rId6"/>
  <headerFooter alignWithMargins="0">
    <oddHeader xml:space="preserve">&amp;R&amp;"Arial,Bold"&amp;10  </oddHeader>
    <oddFooter>&amp;C&amp;"Arial Narrow,Regular"&amp;9Page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68"/>
  <sheetViews>
    <sheetView view="pageBreakPreview" zoomScaleNormal="85" zoomScaleSheetLayoutView="100" workbookViewId="0">
      <pane xSplit="1" ySplit="16" topLeftCell="B32" activePane="bottomRight" state="frozen"/>
      <selection pane="topRight" activeCell="B1" sqref="B1"/>
      <selection pane="bottomLeft" activeCell="A15" sqref="A15"/>
      <selection pane="bottomRight" activeCell="R18" sqref="R18:R37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9" width="8.84375" style="1"/>
    <col min="20" max="20" width="10.3046875" style="1" bestFit="1" customWidth="1"/>
    <col min="21" max="21" width="11.07421875" style="1" bestFit="1" customWidth="1"/>
    <col min="22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273</v>
      </c>
      <c r="H6" s="3"/>
      <c r="I6" s="3"/>
      <c r="R6" s="70">
        <v>4421</v>
      </c>
    </row>
    <row r="7" spans="1:19" ht="15" customHeight="1" x14ac:dyDescent="0.3">
      <c r="A7" s="5" t="s">
        <v>118</v>
      </c>
      <c r="B7" s="2" t="s">
        <v>112</v>
      </c>
      <c r="C7" s="5" t="s">
        <v>211</v>
      </c>
    </row>
    <row r="8" spans="1:19" ht="15" customHeight="1" x14ac:dyDescent="0.3">
      <c r="A8" s="5" t="s">
        <v>119</v>
      </c>
      <c r="B8" s="2" t="s">
        <v>112</v>
      </c>
      <c r="C8" s="5" t="s">
        <v>305</v>
      </c>
    </row>
    <row r="9" spans="1:19" ht="15" customHeight="1" x14ac:dyDescent="0.3">
      <c r="A9" s="6" t="s">
        <v>120</v>
      </c>
      <c r="B9" s="2" t="s">
        <v>112</v>
      </c>
      <c r="C9" s="6" t="s">
        <v>217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107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7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39"/>
      <c r="L13" s="39" t="s">
        <v>319</v>
      </c>
      <c r="M13" s="39"/>
      <c r="N13" s="39" t="s">
        <v>319</v>
      </c>
      <c r="O13" s="39"/>
      <c r="P13" s="287"/>
      <c r="Q13" s="40"/>
      <c r="R13" s="39">
        <v>2022</v>
      </c>
    </row>
    <row r="14" spans="1:19" ht="15" customHeight="1" x14ac:dyDescent="0.25">
      <c r="A14" s="106"/>
      <c r="B14" s="106"/>
      <c r="C14" s="106"/>
      <c r="D14" s="9"/>
      <c r="E14" s="106"/>
      <c r="F14" s="106"/>
      <c r="G14" s="106"/>
      <c r="H14" s="106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87"/>
      <c r="Q14" s="40"/>
      <c r="R14" s="181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18" s="7" customFormat="1" ht="18" customHeight="1" x14ac:dyDescent="0.3">
      <c r="A17" s="62" t="s">
        <v>186</v>
      </c>
      <c r="B17" s="12"/>
      <c r="C17" s="12"/>
      <c r="J17" s="13"/>
      <c r="K17" s="13"/>
    </row>
    <row r="18" spans="1:18" s="7" customFormat="1" ht="15" customHeight="1" x14ac:dyDescent="0.25">
      <c r="A18" s="31" t="s">
        <v>6</v>
      </c>
      <c r="B18" s="123"/>
      <c r="C18" s="123"/>
      <c r="D18" s="30"/>
      <c r="E18" s="289" t="s">
        <v>324</v>
      </c>
      <c r="F18" s="289"/>
      <c r="G18" s="289"/>
      <c r="H18" s="289"/>
      <c r="I18" s="100"/>
      <c r="J18" s="13">
        <v>78755937.629999995</v>
      </c>
      <c r="K18" s="13"/>
      <c r="L18" s="34">
        <v>39828835.530000001</v>
      </c>
      <c r="M18" s="34"/>
      <c r="N18" s="34">
        <f t="shared" ref="N18:N25" si="0">P18-L18</f>
        <v>98351939.560000002</v>
      </c>
      <c r="O18" s="34"/>
      <c r="P18" s="34">
        <v>138180775.09</v>
      </c>
      <c r="Q18" s="34"/>
      <c r="R18" s="34">
        <v>146569403.61000001</v>
      </c>
    </row>
    <row r="19" spans="1:18" s="7" customFormat="1" ht="15" customHeight="1" x14ac:dyDescent="0.25">
      <c r="A19" s="31" t="s">
        <v>9</v>
      </c>
      <c r="B19" s="123"/>
      <c r="C19" s="123"/>
      <c r="D19" s="88"/>
      <c r="E19" s="289" t="s">
        <v>323</v>
      </c>
      <c r="F19" s="289"/>
      <c r="G19" s="289"/>
      <c r="H19" s="289"/>
      <c r="J19" s="35">
        <v>76170587.260000005</v>
      </c>
      <c r="K19" s="35"/>
      <c r="L19" s="34">
        <v>45767723.399999999</v>
      </c>
      <c r="M19" s="34"/>
      <c r="N19" s="34">
        <f t="shared" si="0"/>
        <v>90054216.599999994</v>
      </c>
      <c r="O19" s="34"/>
      <c r="P19" s="34">
        <v>135821940</v>
      </c>
      <c r="Q19" s="34"/>
      <c r="R19" s="169">
        <v>176029608</v>
      </c>
    </row>
    <row r="20" spans="1:18" s="7" customFormat="1" ht="15" customHeight="1" x14ac:dyDescent="0.25">
      <c r="A20" s="31" t="s">
        <v>11</v>
      </c>
      <c r="B20" s="123"/>
      <c r="C20" s="123"/>
      <c r="D20" s="30"/>
      <c r="E20" s="289" t="s">
        <v>325</v>
      </c>
      <c r="F20" s="289"/>
      <c r="G20" s="289"/>
      <c r="H20" s="289"/>
      <c r="J20" s="13">
        <v>8884331.0999999996</v>
      </c>
      <c r="K20" s="13"/>
      <c r="L20" s="34">
        <v>4852147.55</v>
      </c>
      <c r="M20" s="34"/>
      <c r="N20" s="34">
        <f t="shared" si="0"/>
        <v>10635852.449999999</v>
      </c>
      <c r="O20" s="34"/>
      <c r="P20" s="34">
        <v>15488000</v>
      </c>
      <c r="Q20" s="34"/>
      <c r="R20" s="169">
        <v>17856000</v>
      </c>
    </row>
    <row r="21" spans="1:18" s="7" customFormat="1" ht="15" customHeight="1" x14ac:dyDescent="0.25">
      <c r="A21" s="31" t="s">
        <v>13</v>
      </c>
      <c r="B21" s="123"/>
      <c r="C21" s="123"/>
      <c r="D21" s="30"/>
      <c r="E21" s="289" t="s">
        <v>326</v>
      </c>
      <c r="F21" s="289"/>
      <c r="G21" s="289"/>
      <c r="H21" s="289"/>
      <c r="J21" s="13">
        <v>162000</v>
      </c>
      <c r="K21" s="13"/>
      <c r="L21" s="34">
        <v>81000</v>
      </c>
      <c r="M21" s="34"/>
      <c r="N21" s="34">
        <f t="shared" si="0"/>
        <v>291000</v>
      </c>
      <c r="O21" s="34"/>
      <c r="P21" s="34">
        <v>372000</v>
      </c>
      <c r="Q21" s="34"/>
      <c r="R21" s="34">
        <v>372000</v>
      </c>
    </row>
    <row r="22" spans="1:18" s="7" customFormat="1" ht="15" customHeight="1" x14ac:dyDescent="0.25">
      <c r="A22" s="31" t="s">
        <v>14</v>
      </c>
      <c r="B22" s="123"/>
      <c r="C22" s="123"/>
      <c r="D22" s="30"/>
      <c r="E22" s="289" t="s">
        <v>327</v>
      </c>
      <c r="F22" s="289"/>
      <c r="G22" s="289"/>
      <c r="H22" s="289"/>
      <c r="J22" s="13">
        <v>132000</v>
      </c>
      <c r="K22" s="13"/>
      <c r="L22" s="34">
        <v>51000</v>
      </c>
      <c r="M22" s="34"/>
      <c r="N22" s="34">
        <f t="shared" si="0"/>
        <v>321000</v>
      </c>
      <c r="O22" s="34"/>
      <c r="P22" s="34">
        <v>372000</v>
      </c>
      <c r="Q22" s="34"/>
      <c r="R22" s="34">
        <v>372000</v>
      </c>
    </row>
    <row r="23" spans="1:18" s="7" customFormat="1" ht="15" customHeight="1" x14ac:dyDescent="0.25">
      <c r="A23" s="31" t="s">
        <v>16</v>
      </c>
      <c r="B23" s="123"/>
      <c r="C23" s="123"/>
      <c r="D23" s="30"/>
      <c r="E23" s="289" t="s">
        <v>328</v>
      </c>
      <c r="F23" s="289"/>
      <c r="G23" s="289"/>
      <c r="H23" s="289"/>
      <c r="J23" s="13">
        <v>1356000</v>
      </c>
      <c r="K23" s="13"/>
      <c r="L23" s="34">
        <v>1284000</v>
      </c>
      <c r="M23" s="34"/>
      <c r="N23" s="34">
        <f t="shared" si="0"/>
        <v>810000</v>
      </c>
      <c r="O23" s="34"/>
      <c r="P23" s="34">
        <v>2094000</v>
      </c>
      <c r="Q23" s="34"/>
      <c r="R23" s="34">
        <v>2094000</v>
      </c>
    </row>
    <row r="24" spans="1:18" s="7" customFormat="1" ht="15" customHeight="1" x14ac:dyDescent="0.25">
      <c r="A24" s="31" t="s">
        <v>140</v>
      </c>
      <c r="B24" s="123"/>
      <c r="C24" s="123"/>
      <c r="D24" s="30"/>
      <c r="E24" s="289" t="s">
        <v>648</v>
      </c>
      <c r="F24" s="289"/>
      <c r="G24" s="289"/>
      <c r="H24" s="289"/>
      <c r="J24" s="13">
        <v>2435625</v>
      </c>
      <c r="K24" s="13"/>
      <c r="L24" s="34">
        <v>916550</v>
      </c>
      <c r="M24" s="34"/>
      <c r="N24" s="34">
        <f t="shared" si="0"/>
        <v>5419450</v>
      </c>
      <c r="O24" s="34"/>
      <c r="P24" s="34">
        <v>6336000</v>
      </c>
      <c r="Q24" s="34"/>
      <c r="R24" s="34">
        <v>6264000</v>
      </c>
    </row>
    <row r="25" spans="1:18" s="7" customFormat="1" ht="15" customHeight="1" x14ac:dyDescent="0.25">
      <c r="A25" s="31" t="s">
        <v>695</v>
      </c>
      <c r="B25" s="123"/>
      <c r="C25" s="123"/>
      <c r="D25" s="30"/>
      <c r="E25" s="289" t="s">
        <v>649</v>
      </c>
      <c r="F25" s="289"/>
      <c r="G25" s="289"/>
      <c r="H25" s="289"/>
      <c r="J25" s="13">
        <v>364164.47</v>
      </c>
      <c r="K25" s="13"/>
      <c r="L25" s="34">
        <v>138413.93</v>
      </c>
      <c r="M25" s="34"/>
      <c r="N25" s="34">
        <f t="shared" si="0"/>
        <v>495186.07</v>
      </c>
      <c r="O25" s="34"/>
      <c r="P25" s="34">
        <v>633600</v>
      </c>
      <c r="Q25" s="34"/>
      <c r="R25" s="34">
        <v>626400</v>
      </c>
    </row>
    <row r="26" spans="1:18" s="7" customFormat="1" ht="15" hidden="1" customHeight="1" x14ac:dyDescent="0.25">
      <c r="A26" s="31" t="s">
        <v>18</v>
      </c>
      <c r="B26" s="123"/>
      <c r="C26" s="123"/>
      <c r="D26" s="30"/>
      <c r="E26" s="289" t="s">
        <v>329</v>
      </c>
      <c r="F26" s="289"/>
      <c r="G26" s="289"/>
      <c r="H26" s="289"/>
      <c r="J26" s="13"/>
      <c r="K26" s="13"/>
      <c r="L26" s="34"/>
      <c r="M26" s="34"/>
      <c r="N26" s="34"/>
      <c r="O26" s="34"/>
      <c r="P26" s="34"/>
      <c r="Q26" s="34"/>
      <c r="R26" s="34"/>
    </row>
    <row r="27" spans="1:18" s="7" customFormat="1" ht="15" customHeight="1" x14ac:dyDescent="0.25">
      <c r="A27" s="31" t="s">
        <v>22</v>
      </c>
      <c r="B27" s="123"/>
      <c r="C27" s="123"/>
      <c r="D27" s="30"/>
      <c r="E27" s="289" t="s">
        <v>330</v>
      </c>
      <c r="F27" s="289"/>
      <c r="G27" s="289"/>
      <c r="H27" s="289"/>
      <c r="J27" s="13">
        <v>15371079.75</v>
      </c>
      <c r="K27" s="13"/>
      <c r="L27" s="34">
        <v>1753743.75</v>
      </c>
      <c r="M27" s="34"/>
      <c r="N27" s="34">
        <f t="shared" ref="N27:N36" si="1">P27-L27</f>
        <v>8246256.25</v>
      </c>
      <c r="O27" s="34"/>
      <c r="P27" s="34">
        <v>10000000</v>
      </c>
      <c r="Q27" s="34"/>
      <c r="R27" s="34">
        <v>12000000</v>
      </c>
    </row>
    <row r="28" spans="1:18" s="7" customFormat="1" ht="15" customHeight="1" x14ac:dyDescent="0.25">
      <c r="A28" s="31" t="s">
        <v>23</v>
      </c>
      <c r="B28" s="123"/>
      <c r="C28" s="123"/>
      <c r="D28" s="30"/>
      <c r="E28" s="289" t="s">
        <v>331</v>
      </c>
      <c r="F28" s="289"/>
      <c r="G28" s="289"/>
      <c r="H28" s="289"/>
      <c r="J28" s="34"/>
      <c r="K28" s="34"/>
      <c r="L28" s="34"/>
      <c r="M28" s="34"/>
      <c r="N28" s="34">
        <f t="shared" si="1"/>
        <v>4500000</v>
      </c>
      <c r="O28" s="34"/>
      <c r="P28" s="34">
        <v>4500000</v>
      </c>
      <c r="Q28" s="34"/>
      <c r="R28" s="34"/>
    </row>
    <row r="29" spans="1:18" s="7" customFormat="1" ht="15" customHeight="1" x14ac:dyDescent="0.25">
      <c r="A29" s="31" t="s">
        <v>26</v>
      </c>
      <c r="B29" s="123"/>
      <c r="C29" s="123"/>
      <c r="D29" s="30"/>
      <c r="E29" s="289" t="s">
        <v>332</v>
      </c>
      <c r="F29" s="289"/>
      <c r="G29" s="289"/>
      <c r="H29" s="289"/>
      <c r="J29" s="34">
        <v>13071624.050000001</v>
      </c>
      <c r="K29" s="34"/>
      <c r="L29" s="34"/>
      <c r="M29" s="34"/>
      <c r="N29" s="34">
        <f>P29-L29</f>
        <v>23003687</v>
      </c>
      <c r="O29" s="34"/>
      <c r="P29" s="34">
        <v>23003687</v>
      </c>
      <c r="Q29" s="34"/>
      <c r="R29" s="169">
        <v>26884320</v>
      </c>
    </row>
    <row r="30" spans="1:18" s="7" customFormat="1" ht="15" customHeight="1" x14ac:dyDescent="0.25">
      <c r="A30" s="31" t="s">
        <v>25</v>
      </c>
      <c r="B30" s="123"/>
      <c r="C30" s="123"/>
      <c r="D30" s="30"/>
      <c r="E30" s="290" t="s">
        <v>333</v>
      </c>
      <c r="F30" s="290"/>
      <c r="G30" s="290"/>
      <c r="H30" s="290"/>
      <c r="J30" s="34">
        <v>1864250</v>
      </c>
      <c r="K30" s="34"/>
      <c r="L30" s="34"/>
      <c r="M30" s="34"/>
      <c r="N30" s="34">
        <f t="shared" si="1"/>
        <v>3235000</v>
      </c>
      <c r="O30" s="34"/>
      <c r="P30" s="34">
        <v>3235000</v>
      </c>
      <c r="Q30" s="34"/>
      <c r="R30" s="169">
        <v>3720000</v>
      </c>
    </row>
    <row r="31" spans="1:18" s="7" customFormat="1" ht="15" customHeight="1" x14ac:dyDescent="0.25">
      <c r="A31" s="31" t="s">
        <v>139</v>
      </c>
      <c r="B31" s="123"/>
      <c r="C31" s="123"/>
      <c r="D31" s="30"/>
      <c r="E31" s="289" t="s">
        <v>334</v>
      </c>
      <c r="F31" s="289"/>
      <c r="G31" s="289"/>
      <c r="H31" s="289"/>
      <c r="J31" s="13">
        <v>17112616.469999999</v>
      </c>
      <c r="K31" s="13"/>
      <c r="L31" s="34">
        <v>14784260.5</v>
      </c>
      <c r="M31" s="34"/>
      <c r="N31" s="34">
        <f>P31-L31</f>
        <v>8219426.5</v>
      </c>
      <c r="O31" s="34"/>
      <c r="P31" s="34">
        <v>23003687</v>
      </c>
      <c r="Q31" s="34"/>
      <c r="R31" s="169">
        <v>26884320</v>
      </c>
    </row>
    <row r="32" spans="1:18" s="7" customFormat="1" ht="15" customHeight="1" x14ac:dyDescent="0.25">
      <c r="A32" s="31" t="s">
        <v>249</v>
      </c>
      <c r="B32" s="123"/>
      <c r="C32" s="123"/>
      <c r="D32" s="30"/>
      <c r="E32" s="289" t="s">
        <v>335</v>
      </c>
      <c r="F32" s="289"/>
      <c r="G32" s="289"/>
      <c r="H32" s="289"/>
      <c r="J32" s="34">
        <v>18568463.82</v>
      </c>
      <c r="K32" s="34"/>
      <c r="L32" s="34">
        <v>10606960.09</v>
      </c>
      <c r="M32" s="34"/>
      <c r="N32" s="34">
        <f t="shared" si="1"/>
        <v>22332824.390000001</v>
      </c>
      <c r="O32" s="34"/>
      <c r="P32" s="34">
        <v>32939784.48</v>
      </c>
      <c r="Q32" s="34"/>
      <c r="R32" s="169">
        <v>38584058.619999997</v>
      </c>
    </row>
    <row r="33" spans="1:21" s="7" customFormat="1" ht="15" customHeight="1" x14ac:dyDescent="0.25">
      <c r="A33" s="31" t="s">
        <v>29</v>
      </c>
      <c r="B33" s="123"/>
      <c r="C33" s="123"/>
      <c r="D33" s="30"/>
      <c r="E33" s="289" t="s">
        <v>336</v>
      </c>
      <c r="F33" s="289"/>
      <c r="G33" s="289"/>
      <c r="H33" s="289"/>
      <c r="J33" s="34">
        <v>446000</v>
      </c>
      <c r="K33" s="34"/>
      <c r="L33" s="34">
        <v>251500</v>
      </c>
      <c r="M33" s="34"/>
      <c r="N33" s="34">
        <f t="shared" si="1"/>
        <v>522900</v>
      </c>
      <c r="O33" s="34"/>
      <c r="P33" s="34">
        <v>774400</v>
      </c>
      <c r="Q33" s="34"/>
      <c r="R33" s="34">
        <v>892800</v>
      </c>
    </row>
    <row r="34" spans="1:21" s="7" customFormat="1" ht="15" customHeight="1" x14ac:dyDescent="0.25">
      <c r="A34" s="31" t="s">
        <v>30</v>
      </c>
      <c r="B34" s="123"/>
      <c r="C34" s="123"/>
      <c r="D34" s="30"/>
      <c r="E34" s="289" t="s">
        <v>337</v>
      </c>
      <c r="F34" s="289"/>
      <c r="G34" s="289"/>
      <c r="H34" s="289"/>
      <c r="J34" s="34">
        <v>2204038.13</v>
      </c>
      <c r="K34" s="34"/>
      <c r="L34" s="34">
        <v>1275751.6100000001</v>
      </c>
      <c r="M34" s="34"/>
      <c r="N34" s="34">
        <f t="shared" si="1"/>
        <v>3502605.8</v>
      </c>
      <c r="O34" s="34"/>
      <c r="P34" s="34">
        <v>4778357.41</v>
      </c>
      <c r="Q34" s="34"/>
      <c r="R34" s="169">
        <v>6468302.1299999999</v>
      </c>
    </row>
    <row r="35" spans="1:21" s="7" customFormat="1" ht="15" customHeight="1" x14ac:dyDescent="0.25">
      <c r="A35" s="31" t="s">
        <v>31</v>
      </c>
      <c r="B35" s="123"/>
      <c r="C35" s="123"/>
      <c r="D35" s="30"/>
      <c r="E35" s="289" t="s">
        <v>338</v>
      </c>
      <c r="F35" s="289"/>
      <c r="G35" s="289"/>
      <c r="H35" s="289"/>
      <c r="J35" s="34">
        <v>444773.65</v>
      </c>
      <c r="K35" s="34"/>
      <c r="L35" s="34">
        <v>251493.05</v>
      </c>
      <c r="M35" s="34"/>
      <c r="N35" s="34">
        <f t="shared" si="1"/>
        <v>522906.95</v>
      </c>
      <c r="O35" s="34"/>
      <c r="P35" s="34">
        <v>774400</v>
      </c>
      <c r="Q35" s="34"/>
      <c r="R35" s="34">
        <v>892800</v>
      </c>
    </row>
    <row r="36" spans="1:21" s="7" customFormat="1" ht="15" customHeight="1" x14ac:dyDescent="0.25">
      <c r="A36" s="31" t="s">
        <v>32</v>
      </c>
      <c r="B36" s="123"/>
      <c r="C36" s="123"/>
      <c r="D36" s="30"/>
      <c r="E36" s="289" t="s">
        <v>339</v>
      </c>
      <c r="F36" s="289"/>
      <c r="G36" s="289"/>
      <c r="H36" s="289"/>
      <c r="J36" s="34">
        <v>5203696.88</v>
      </c>
      <c r="K36" s="34"/>
      <c r="L36" s="34">
        <v>585195.11</v>
      </c>
      <c r="M36" s="34"/>
      <c r="N36" s="34">
        <f t="shared" si="1"/>
        <v>1735823.2000000002</v>
      </c>
      <c r="O36" s="34"/>
      <c r="P36" s="34">
        <v>2321018.31</v>
      </c>
      <c r="Q36" s="34"/>
      <c r="R36" s="34">
        <v>5076380.4800000004</v>
      </c>
    </row>
    <row r="37" spans="1:21" s="7" customFormat="1" ht="15" customHeight="1" x14ac:dyDescent="0.25">
      <c r="A37" s="31" t="s">
        <v>34</v>
      </c>
      <c r="B37" s="123"/>
      <c r="C37" s="123"/>
      <c r="D37" s="30"/>
      <c r="E37" s="289" t="s">
        <v>340</v>
      </c>
      <c r="F37" s="289"/>
      <c r="G37" s="289"/>
      <c r="H37" s="289"/>
      <c r="J37" s="34">
        <v>2148472.89</v>
      </c>
      <c r="K37" s="34"/>
      <c r="L37" s="34">
        <v>35000</v>
      </c>
      <c r="M37" s="34"/>
      <c r="N37" s="34">
        <f>P37-L37</f>
        <v>3315000</v>
      </c>
      <c r="O37" s="34"/>
      <c r="P37" s="34">
        <v>3350000</v>
      </c>
      <c r="Q37" s="34"/>
      <c r="R37" s="34">
        <v>3720000</v>
      </c>
    </row>
    <row r="38" spans="1:21" s="7" customFormat="1" ht="12.75" hidden="1" customHeight="1" x14ac:dyDescent="0.25">
      <c r="A38" s="75" t="s">
        <v>148</v>
      </c>
      <c r="B38" s="99"/>
      <c r="C38" s="99"/>
      <c r="D38" s="100"/>
      <c r="E38" s="100">
        <v>5</v>
      </c>
      <c r="F38" s="101" t="s">
        <v>7</v>
      </c>
      <c r="G38" s="100" t="s">
        <v>28</v>
      </c>
      <c r="H38" s="100" t="s">
        <v>63</v>
      </c>
      <c r="J38" s="34"/>
      <c r="K38" s="34"/>
      <c r="L38" s="34"/>
      <c r="M38" s="34"/>
      <c r="N38" s="34"/>
      <c r="O38" s="34"/>
      <c r="P38" s="34"/>
      <c r="Q38" s="34"/>
      <c r="R38" s="34"/>
    </row>
    <row r="39" spans="1:21" s="7" customFormat="1" ht="18" customHeight="1" x14ac:dyDescent="0.3">
      <c r="A39" s="58" t="s">
        <v>35</v>
      </c>
      <c r="B39" s="24"/>
      <c r="C39" s="24"/>
      <c r="J39" s="138">
        <f>SUM(J18:J38)</f>
        <v>244695661.09999996</v>
      </c>
      <c r="K39" s="139"/>
      <c r="L39" s="138">
        <f>SUM(L18:L38)</f>
        <v>122463574.52000001</v>
      </c>
      <c r="M39" s="34"/>
      <c r="N39" s="138">
        <f>SUM(N18:N38)</f>
        <v>285515074.76999998</v>
      </c>
      <c r="O39" s="34"/>
      <c r="P39" s="138">
        <f>SUM(P18:P38)</f>
        <v>407978649.29000008</v>
      </c>
      <c r="Q39" s="34"/>
      <c r="R39" s="138">
        <f>SUM(R18:R38)</f>
        <v>475306392.84000003</v>
      </c>
      <c r="U39" s="7" t="s">
        <v>260</v>
      </c>
    </row>
    <row r="40" spans="1:21" s="7" customFormat="1" ht="6" customHeight="1" x14ac:dyDescent="0.25">
      <c r="A40" s="17"/>
      <c r="B40" s="17"/>
      <c r="C40" s="17"/>
      <c r="J40" s="139"/>
      <c r="K40" s="139"/>
      <c r="L40" s="34"/>
      <c r="M40" s="34"/>
      <c r="N40" s="34"/>
      <c r="O40" s="34"/>
      <c r="P40" s="34"/>
      <c r="Q40" s="34"/>
      <c r="R40" s="34"/>
    </row>
    <row r="41" spans="1:21" s="7" customFormat="1" ht="18" customHeight="1" x14ac:dyDescent="0.3">
      <c r="A41" s="62" t="s">
        <v>187</v>
      </c>
      <c r="B41" s="12"/>
      <c r="C41" s="12"/>
      <c r="J41" s="34"/>
      <c r="K41" s="34"/>
      <c r="L41" s="34"/>
      <c r="M41" s="34"/>
      <c r="N41" s="34"/>
      <c r="O41" s="34"/>
      <c r="P41" s="34"/>
      <c r="Q41" s="34"/>
      <c r="R41" s="34"/>
    </row>
    <row r="42" spans="1:21" s="7" customFormat="1" ht="15" customHeight="1" x14ac:dyDescent="0.25">
      <c r="A42" s="31" t="s">
        <v>36</v>
      </c>
      <c r="B42" s="123"/>
      <c r="C42" s="123"/>
      <c r="D42" s="30"/>
      <c r="E42" s="289" t="s">
        <v>341</v>
      </c>
      <c r="F42" s="289"/>
      <c r="G42" s="289"/>
      <c r="H42" s="289"/>
      <c r="J42" s="44">
        <v>1548</v>
      </c>
      <c r="K42" s="44"/>
      <c r="L42" s="44"/>
      <c r="M42" s="44"/>
      <c r="N42" s="44">
        <f t="shared" ref="N42:N74" si="2">P42-L42</f>
        <v>67200</v>
      </c>
      <c r="O42" s="44"/>
      <c r="P42" s="44">
        <v>67200</v>
      </c>
      <c r="Q42" s="44"/>
      <c r="R42" s="44">
        <v>50000</v>
      </c>
    </row>
    <row r="43" spans="1:21" s="7" customFormat="1" ht="12.75" hidden="1" customHeight="1" x14ac:dyDescent="0.25">
      <c r="A43" s="31" t="s">
        <v>37</v>
      </c>
      <c r="B43" s="123"/>
      <c r="C43" s="123"/>
      <c r="D43" s="88"/>
      <c r="E43" s="289" t="s">
        <v>489</v>
      </c>
      <c r="F43" s="289"/>
      <c r="G43" s="289"/>
      <c r="H43" s="289"/>
      <c r="J43" s="44"/>
      <c r="K43" s="44"/>
      <c r="L43" s="44"/>
      <c r="M43" s="44"/>
      <c r="N43" s="44">
        <f t="shared" si="2"/>
        <v>0</v>
      </c>
      <c r="O43" s="44"/>
      <c r="P43" s="44"/>
      <c r="Q43" s="44"/>
      <c r="R43" s="44"/>
    </row>
    <row r="44" spans="1:21" s="7" customFormat="1" ht="15" customHeight="1" x14ac:dyDescent="0.25">
      <c r="A44" s="31" t="s">
        <v>38</v>
      </c>
      <c r="B44" s="123"/>
      <c r="C44" s="123"/>
      <c r="D44" s="88"/>
      <c r="E44" s="289" t="s">
        <v>343</v>
      </c>
      <c r="F44" s="289"/>
      <c r="G44" s="289"/>
      <c r="H44" s="289"/>
      <c r="J44" s="44">
        <v>34125</v>
      </c>
      <c r="K44" s="44"/>
      <c r="L44" s="44"/>
      <c r="M44" s="44"/>
      <c r="N44" s="44"/>
      <c r="O44" s="44"/>
      <c r="P44" s="44"/>
      <c r="Q44" s="44"/>
      <c r="R44" s="44"/>
    </row>
    <row r="45" spans="1:21" s="7" customFormat="1" ht="12.75" hidden="1" customHeight="1" x14ac:dyDescent="0.25">
      <c r="A45" s="31" t="s">
        <v>141</v>
      </c>
      <c r="B45" s="123"/>
      <c r="C45" s="123"/>
      <c r="D45" s="30"/>
      <c r="E45" s="289" t="s">
        <v>385</v>
      </c>
      <c r="F45" s="289"/>
      <c r="G45" s="289"/>
      <c r="H45" s="289"/>
      <c r="J45" s="44"/>
      <c r="K45" s="44"/>
      <c r="L45" s="44"/>
      <c r="M45" s="44"/>
      <c r="N45" s="44">
        <f t="shared" si="2"/>
        <v>0</v>
      </c>
      <c r="O45" s="44"/>
      <c r="P45" s="44"/>
      <c r="Q45" s="44"/>
      <c r="R45" s="44"/>
    </row>
    <row r="46" spans="1:21" s="7" customFormat="1" ht="15" customHeight="1" x14ac:dyDescent="0.25">
      <c r="A46" s="31" t="s">
        <v>39</v>
      </c>
      <c r="B46" s="123"/>
      <c r="C46" s="123"/>
      <c r="D46" s="30"/>
      <c r="E46" s="289" t="s">
        <v>345</v>
      </c>
      <c r="F46" s="289"/>
      <c r="G46" s="289"/>
      <c r="H46" s="289"/>
      <c r="J46" s="44">
        <v>352609.87</v>
      </c>
      <c r="K46" s="44"/>
      <c r="L46" s="44">
        <v>89522.65</v>
      </c>
      <c r="M46" s="44"/>
      <c r="N46" s="44">
        <f t="shared" si="2"/>
        <v>410477.35</v>
      </c>
      <c r="O46" s="44"/>
      <c r="P46" s="44">
        <v>500000</v>
      </c>
      <c r="Q46" s="44"/>
      <c r="R46" s="44">
        <v>500000</v>
      </c>
    </row>
    <row r="47" spans="1:21" s="7" customFormat="1" ht="12.75" hidden="1" customHeight="1" x14ac:dyDescent="0.25">
      <c r="A47" s="31" t="s">
        <v>40</v>
      </c>
      <c r="B47" s="123"/>
      <c r="C47" s="123"/>
      <c r="D47" s="30"/>
      <c r="E47" s="289" t="s">
        <v>655</v>
      </c>
      <c r="F47" s="289"/>
      <c r="G47" s="289"/>
      <c r="H47" s="289"/>
      <c r="J47" s="44"/>
      <c r="K47" s="44"/>
      <c r="L47" s="44"/>
      <c r="M47" s="44"/>
      <c r="N47" s="44">
        <f t="shared" si="2"/>
        <v>0</v>
      </c>
      <c r="O47" s="44"/>
      <c r="P47" s="44"/>
      <c r="Q47" s="44"/>
      <c r="R47" s="44"/>
    </row>
    <row r="48" spans="1:21" s="7" customFormat="1" ht="12.75" hidden="1" customHeight="1" x14ac:dyDescent="0.25">
      <c r="A48" s="31" t="s">
        <v>41</v>
      </c>
      <c r="B48" s="123"/>
      <c r="C48" s="123"/>
      <c r="D48" s="30"/>
      <c r="E48" s="289" t="s">
        <v>656</v>
      </c>
      <c r="F48" s="289"/>
      <c r="G48" s="289"/>
      <c r="H48" s="289"/>
      <c r="J48" s="44"/>
      <c r="K48" s="44"/>
      <c r="L48" s="44"/>
      <c r="M48" s="44"/>
      <c r="N48" s="44">
        <f t="shared" si="2"/>
        <v>0</v>
      </c>
      <c r="O48" s="44"/>
      <c r="P48" s="44"/>
      <c r="Q48" s="44"/>
      <c r="R48" s="44"/>
    </row>
    <row r="49" spans="1:21" s="7" customFormat="1" ht="15" customHeight="1" x14ac:dyDescent="0.25">
      <c r="A49" s="31" t="s">
        <v>42</v>
      </c>
      <c r="B49" s="123"/>
      <c r="C49" s="123"/>
      <c r="D49" s="30"/>
      <c r="E49" s="289" t="s">
        <v>491</v>
      </c>
      <c r="F49" s="289"/>
      <c r="G49" s="289"/>
      <c r="H49" s="289"/>
      <c r="J49" s="44">
        <v>7332600.3499999996</v>
      </c>
      <c r="K49" s="44"/>
      <c r="L49" s="44">
        <v>9585611</v>
      </c>
      <c r="M49" s="44"/>
      <c r="N49" s="44">
        <f t="shared" si="2"/>
        <v>1427029.17</v>
      </c>
      <c r="O49" s="44"/>
      <c r="P49" s="44">
        <v>11012640.17</v>
      </c>
      <c r="Q49" s="44"/>
      <c r="R49" s="170">
        <f>31939175-40000</f>
        <v>31899175</v>
      </c>
    </row>
    <row r="50" spans="1:21" s="7" customFormat="1" ht="12.75" hidden="1" customHeight="1" x14ac:dyDescent="0.25">
      <c r="A50" s="31" t="s">
        <v>87</v>
      </c>
      <c r="B50" s="123"/>
      <c r="C50" s="123"/>
      <c r="D50" s="88"/>
      <c r="E50" s="289" t="s">
        <v>657</v>
      </c>
      <c r="F50" s="289"/>
      <c r="G50" s="289"/>
      <c r="H50" s="289"/>
      <c r="J50" s="44"/>
      <c r="K50" s="44"/>
      <c r="L50" s="44"/>
      <c r="M50" s="44"/>
      <c r="N50" s="44">
        <f t="shared" si="2"/>
        <v>0</v>
      </c>
      <c r="O50" s="44"/>
      <c r="P50" s="44"/>
      <c r="Q50" s="44"/>
      <c r="R50" s="44"/>
    </row>
    <row r="51" spans="1:21" s="7" customFormat="1" ht="15" customHeight="1" x14ac:dyDescent="0.25">
      <c r="A51" s="31" t="s">
        <v>149</v>
      </c>
      <c r="B51" s="123"/>
      <c r="C51" s="123"/>
      <c r="D51" s="30"/>
      <c r="E51" s="289" t="s">
        <v>666</v>
      </c>
      <c r="F51" s="289"/>
      <c r="G51" s="289"/>
      <c r="H51" s="289"/>
      <c r="J51" s="44">
        <v>88778586.560000002</v>
      </c>
      <c r="K51" s="44"/>
      <c r="L51" s="44">
        <v>98703390.310000002</v>
      </c>
      <c r="M51" s="44"/>
      <c r="N51" s="44">
        <f t="shared" si="2"/>
        <v>31296609.689999998</v>
      </c>
      <c r="O51" s="44"/>
      <c r="P51" s="44">
        <v>130000000</v>
      </c>
      <c r="Q51" s="44"/>
      <c r="R51" s="44">
        <v>130000000</v>
      </c>
      <c r="T51" s="7">
        <f>P51*0.2</f>
        <v>26000000</v>
      </c>
      <c r="U51" s="7">
        <f>P51+T51</f>
        <v>156000000</v>
      </c>
    </row>
    <row r="52" spans="1:21" s="7" customFormat="1" ht="15" customHeight="1" x14ac:dyDescent="0.25">
      <c r="A52" s="31" t="s">
        <v>150</v>
      </c>
      <c r="B52" s="123"/>
      <c r="C52" s="123"/>
      <c r="D52" s="30"/>
      <c r="E52" s="289" t="s">
        <v>667</v>
      </c>
      <c r="F52" s="289"/>
      <c r="G52" s="289"/>
      <c r="H52" s="289"/>
      <c r="J52" s="44">
        <v>118238778.02</v>
      </c>
      <c r="K52" s="44"/>
      <c r="L52" s="44">
        <v>44930341.159999996</v>
      </c>
      <c r="M52" s="44"/>
      <c r="N52" s="44">
        <f t="shared" si="2"/>
        <v>108891083.84</v>
      </c>
      <c r="O52" s="44"/>
      <c r="P52" s="44">
        <v>153821425</v>
      </c>
      <c r="Q52" s="44"/>
      <c r="R52" s="44">
        <v>155000000</v>
      </c>
      <c r="T52" s="7">
        <f>P52*0.2</f>
        <v>30764285</v>
      </c>
      <c r="U52" s="7">
        <f>P52+T52</f>
        <v>184585710</v>
      </c>
    </row>
    <row r="53" spans="1:21" s="7" customFormat="1" ht="15" customHeight="1" x14ac:dyDescent="0.25">
      <c r="A53" s="31" t="s">
        <v>43</v>
      </c>
      <c r="B53" s="123"/>
      <c r="C53" s="123"/>
      <c r="D53" s="30"/>
      <c r="E53" s="289" t="s">
        <v>347</v>
      </c>
      <c r="F53" s="289"/>
      <c r="G53" s="289"/>
      <c r="H53" s="289"/>
      <c r="J53" s="44">
        <v>554685.25</v>
      </c>
      <c r="K53" s="44"/>
      <c r="L53" s="44">
        <v>208765.09</v>
      </c>
      <c r="M53" s="44"/>
      <c r="N53" s="44">
        <f t="shared" si="2"/>
        <v>1233234.9099999999</v>
      </c>
      <c r="O53" s="44"/>
      <c r="P53" s="44">
        <v>1442000</v>
      </c>
      <c r="Q53" s="44"/>
      <c r="R53" s="44">
        <v>1644000</v>
      </c>
    </row>
    <row r="54" spans="1:21" s="7" customFormat="1" ht="12.75" hidden="1" customHeight="1" x14ac:dyDescent="0.25">
      <c r="A54" s="31" t="s">
        <v>151</v>
      </c>
      <c r="B54" s="123"/>
      <c r="C54" s="123"/>
      <c r="D54" s="30"/>
      <c r="E54" s="289" t="s">
        <v>392</v>
      </c>
      <c r="F54" s="289"/>
      <c r="G54" s="289"/>
      <c r="H54" s="289"/>
      <c r="J54" s="44"/>
      <c r="K54" s="44"/>
      <c r="L54" s="44"/>
      <c r="M54" s="44"/>
      <c r="N54" s="44">
        <f t="shared" si="2"/>
        <v>0</v>
      </c>
      <c r="O54" s="44"/>
      <c r="P54" s="44"/>
      <c r="Q54" s="44"/>
      <c r="R54" s="44"/>
    </row>
    <row r="55" spans="1:21" s="7" customFormat="1" ht="12.75" hidden="1" customHeight="1" x14ac:dyDescent="0.25">
      <c r="A55" s="31" t="s">
        <v>152</v>
      </c>
      <c r="B55" s="123"/>
      <c r="C55" s="123"/>
      <c r="D55" s="30"/>
      <c r="E55" s="289" t="s">
        <v>393</v>
      </c>
      <c r="F55" s="289"/>
      <c r="G55" s="289"/>
      <c r="H55" s="289"/>
      <c r="J55" s="44"/>
      <c r="K55" s="44"/>
      <c r="L55" s="44"/>
      <c r="M55" s="44"/>
      <c r="N55" s="44">
        <f t="shared" si="2"/>
        <v>0</v>
      </c>
      <c r="O55" s="44"/>
      <c r="P55" s="44"/>
      <c r="Q55" s="44"/>
      <c r="R55" s="44"/>
    </row>
    <row r="56" spans="1:21" s="7" customFormat="1" ht="12.75" hidden="1" customHeight="1" x14ac:dyDescent="0.25">
      <c r="A56" s="31" t="s">
        <v>45</v>
      </c>
      <c r="B56" s="123"/>
      <c r="C56" s="123"/>
      <c r="D56" s="30"/>
      <c r="E56" s="289" t="s">
        <v>394</v>
      </c>
      <c r="F56" s="289"/>
      <c r="G56" s="289"/>
      <c r="H56" s="289"/>
      <c r="J56" s="44"/>
      <c r="K56" s="44"/>
      <c r="L56" s="44"/>
      <c r="M56" s="44"/>
      <c r="N56" s="44">
        <f t="shared" si="2"/>
        <v>0</v>
      </c>
      <c r="O56" s="44"/>
      <c r="P56" s="44"/>
      <c r="Q56" s="44"/>
      <c r="R56" s="44"/>
    </row>
    <row r="57" spans="1:21" s="7" customFormat="1" ht="12.75" hidden="1" customHeight="1" x14ac:dyDescent="0.25">
      <c r="A57" s="31" t="s">
        <v>153</v>
      </c>
      <c r="B57" s="123"/>
      <c r="C57" s="123"/>
      <c r="D57" s="88"/>
      <c r="E57" s="289" t="s">
        <v>395</v>
      </c>
      <c r="F57" s="289"/>
      <c r="G57" s="289"/>
      <c r="H57" s="289"/>
      <c r="J57" s="44"/>
      <c r="K57" s="44"/>
      <c r="L57" s="44"/>
      <c r="M57" s="44"/>
      <c r="N57" s="44">
        <f t="shared" si="2"/>
        <v>0</v>
      </c>
      <c r="O57" s="44"/>
      <c r="P57" s="44"/>
      <c r="Q57" s="44"/>
      <c r="R57" s="44"/>
    </row>
    <row r="58" spans="1:21" s="7" customFormat="1" ht="12.75" hidden="1" customHeight="1" x14ac:dyDescent="0.25">
      <c r="A58" s="31" t="s">
        <v>50</v>
      </c>
      <c r="B58" s="123"/>
      <c r="C58" s="123"/>
      <c r="D58" s="30"/>
      <c r="E58" s="289" t="s">
        <v>396</v>
      </c>
      <c r="F58" s="289"/>
      <c r="G58" s="289"/>
      <c r="H58" s="289"/>
      <c r="J58" s="44"/>
      <c r="K58" s="44"/>
      <c r="L58" s="44"/>
      <c r="M58" s="44"/>
      <c r="N58" s="44">
        <f t="shared" si="2"/>
        <v>0</v>
      </c>
      <c r="O58" s="44"/>
      <c r="P58" s="44"/>
      <c r="Q58" s="44"/>
      <c r="R58" s="44"/>
    </row>
    <row r="59" spans="1:21" s="7" customFormat="1" ht="15" customHeight="1" x14ac:dyDescent="0.25">
      <c r="A59" s="31" t="s">
        <v>47</v>
      </c>
      <c r="B59" s="123"/>
      <c r="C59" s="123"/>
      <c r="D59" s="88"/>
      <c r="E59" s="289" t="s">
        <v>349</v>
      </c>
      <c r="F59" s="289"/>
      <c r="G59" s="289"/>
      <c r="H59" s="289"/>
      <c r="J59" s="44">
        <v>3286610.25</v>
      </c>
      <c r="K59" s="44"/>
      <c r="L59" s="44">
        <v>1897035.3</v>
      </c>
      <c r="M59" s="44"/>
      <c r="N59" s="44">
        <f t="shared" si="2"/>
        <v>2281539.7000000002</v>
      </c>
      <c r="O59" s="44"/>
      <c r="P59" s="44">
        <v>4178575</v>
      </c>
      <c r="Q59" s="44"/>
      <c r="R59" s="44">
        <v>4500000</v>
      </c>
    </row>
    <row r="60" spans="1:21" s="7" customFormat="1" ht="15" customHeight="1" x14ac:dyDescent="0.25">
      <c r="A60" s="31" t="s">
        <v>49</v>
      </c>
      <c r="B60" s="123"/>
      <c r="C60" s="123"/>
      <c r="D60" s="30"/>
      <c r="E60" s="289" t="s">
        <v>495</v>
      </c>
      <c r="F60" s="289"/>
      <c r="G60" s="289"/>
      <c r="H60" s="289"/>
      <c r="J60" s="44">
        <v>7898269.2599999998</v>
      </c>
      <c r="K60" s="44"/>
      <c r="L60" s="44">
        <v>3108197.19</v>
      </c>
      <c r="M60" s="44"/>
      <c r="N60" s="44">
        <f t="shared" si="2"/>
        <v>5891802.8100000005</v>
      </c>
      <c r="O60" s="44"/>
      <c r="P60" s="44">
        <v>9000000</v>
      </c>
      <c r="Q60" s="44"/>
      <c r="R60" s="44">
        <v>8288449</v>
      </c>
    </row>
    <row r="61" spans="1:21" s="7" customFormat="1" ht="15" customHeight="1" x14ac:dyDescent="0.25">
      <c r="A61" s="31" t="s">
        <v>51</v>
      </c>
      <c r="B61" s="123"/>
      <c r="C61" s="123"/>
      <c r="D61" s="30"/>
      <c r="E61" s="289" t="s">
        <v>496</v>
      </c>
      <c r="F61" s="289"/>
      <c r="G61" s="289"/>
      <c r="H61" s="289"/>
      <c r="J61" s="44">
        <v>17062757.07</v>
      </c>
      <c r="K61" s="44"/>
      <c r="L61" s="44">
        <v>6214807.0300000003</v>
      </c>
      <c r="M61" s="44"/>
      <c r="N61" s="44">
        <f t="shared" si="2"/>
        <v>13785192.969999999</v>
      </c>
      <c r="O61" s="44"/>
      <c r="P61" s="44">
        <v>20000000</v>
      </c>
      <c r="Q61" s="44"/>
      <c r="R61" s="44">
        <v>17000000</v>
      </c>
    </row>
    <row r="62" spans="1:21" s="7" customFormat="1" ht="12.75" hidden="1" customHeight="1" x14ac:dyDescent="0.25">
      <c r="A62" s="31" t="s">
        <v>52</v>
      </c>
      <c r="B62" s="123"/>
      <c r="C62" s="123"/>
      <c r="D62" s="88"/>
      <c r="E62" s="289" t="s">
        <v>696</v>
      </c>
      <c r="F62" s="289"/>
      <c r="G62" s="289"/>
      <c r="H62" s="289"/>
      <c r="J62" s="44"/>
      <c r="K62" s="44"/>
      <c r="L62" s="44"/>
      <c r="M62" s="44"/>
      <c r="N62" s="44">
        <f t="shared" si="2"/>
        <v>0</v>
      </c>
      <c r="O62" s="44"/>
      <c r="P62" s="44"/>
      <c r="Q62" s="44"/>
      <c r="R62" s="44"/>
    </row>
    <row r="63" spans="1:21" s="7" customFormat="1" ht="15" customHeight="1" x14ac:dyDescent="0.25">
      <c r="A63" s="31" t="s">
        <v>54</v>
      </c>
      <c r="B63" s="123"/>
      <c r="C63" s="123"/>
      <c r="D63" s="88"/>
      <c r="E63" s="289" t="s">
        <v>351</v>
      </c>
      <c r="F63" s="289"/>
      <c r="G63" s="289"/>
      <c r="H63" s="289"/>
      <c r="J63" s="44">
        <v>456885.53</v>
      </c>
      <c r="K63" s="44"/>
      <c r="L63" s="44">
        <v>202245.09</v>
      </c>
      <c r="M63" s="44"/>
      <c r="N63" s="44">
        <f t="shared" si="2"/>
        <v>297754.91000000003</v>
      </c>
      <c r="O63" s="44"/>
      <c r="P63" s="44">
        <v>500000</v>
      </c>
      <c r="Q63" s="44"/>
      <c r="R63" s="44">
        <v>1500000</v>
      </c>
    </row>
    <row r="64" spans="1:21" s="7" customFormat="1" ht="15" customHeight="1" x14ac:dyDescent="0.25">
      <c r="A64" s="31" t="s">
        <v>55</v>
      </c>
      <c r="B64" s="123"/>
      <c r="C64" s="123"/>
      <c r="D64" s="88"/>
      <c r="E64" s="289" t="s">
        <v>352</v>
      </c>
      <c r="F64" s="289"/>
      <c r="G64" s="289"/>
      <c r="H64" s="289"/>
      <c r="J64" s="44">
        <v>1365500.27</v>
      </c>
      <c r="K64" s="44"/>
      <c r="L64" s="44">
        <v>608639.1</v>
      </c>
      <c r="M64" s="44"/>
      <c r="N64" s="44">
        <f t="shared" si="2"/>
        <v>591360.9</v>
      </c>
      <c r="O64" s="44"/>
      <c r="P64" s="44">
        <v>1200000</v>
      </c>
      <c r="Q64" s="44"/>
      <c r="R64" s="44">
        <v>1400000</v>
      </c>
    </row>
    <row r="65" spans="1:18" s="7" customFormat="1" ht="12.75" hidden="1" customHeight="1" x14ac:dyDescent="0.25">
      <c r="A65" s="31" t="s">
        <v>56</v>
      </c>
      <c r="B65" s="123"/>
      <c r="C65" s="123"/>
      <c r="D65" s="88"/>
      <c r="E65" s="289" t="s">
        <v>410</v>
      </c>
      <c r="F65" s="289"/>
      <c r="G65" s="289"/>
      <c r="H65" s="289"/>
      <c r="J65" s="44"/>
      <c r="K65" s="44"/>
      <c r="L65" s="44"/>
      <c r="M65" s="44"/>
      <c r="N65" s="44">
        <f t="shared" si="2"/>
        <v>0</v>
      </c>
      <c r="O65" s="44"/>
      <c r="P65" s="44"/>
      <c r="Q65" s="44"/>
      <c r="R65" s="44"/>
    </row>
    <row r="66" spans="1:18" s="7" customFormat="1" ht="15" customHeight="1" x14ac:dyDescent="0.25">
      <c r="A66" s="31" t="s">
        <v>261</v>
      </c>
      <c r="B66" s="123"/>
      <c r="C66" s="123"/>
      <c r="D66" s="88"/>
      <c r="E66" s="289" t="s">
        <v>699</v>
      </c>
      <c r="F66" s="289"/>
      <c r="G66" s="289"/>
      <c r="H66" s="289"/>
      <c r="J66" s="44"/>
      <c r="K66" s="44"/>
      <c r="L66" s="44"/>
      <c r="M66" s="44"/>
      <c r="N66" s="44">
        <f t="shared" si="2"/>
        <v>100000</v>
      </c>
      <c r="O66" s="44"/>
      <c r="P66" s="44">
        <v>100000</v>
      </c>
      <c r="Q66" s="44"/>
      <c r="R66" s="44">
        <v>100000</v>
      </c>
    </row>
    <row r="67" spans="1:18" s="7" customFormat="1" ht="14.15" hidden="1" customHeight="1" x14ac:dyDescent="0.25">
      <c r="A67" s="31" t="s">
        <v>57</v>
      </c>
      <c r="B67" s="123"/>
      <c r="C67" s="123"/>
      <c r="D67" s="88"/>
      <c r="E67" s="289" t="s">
        <v>412</v>
      </c>
      <c r="F67" s="289"/>
      <c r="G67" s="289"/>
      <c r="H67" s="289"/>
      <c r="J67" s="44"/>
      <c r="K67" s="44"/>
      <c r="L67" s="44"/>
      <c r="M67" s="44"/>
      <c r="N67" s="44"/>
      <c r="O67" s="44"/>
      <c r="P67" s="44"/>
      <c r="Q67" s="44"/>
      <c r="R67" s="44"/>
    </row>
    <row r="68" spans="1:18" s="7" customFormat="1" ht="12.75" hidden="1" customHeight="1" x14ac:dyDescent="0.25">
      <c r="A68" s="31" t="s">
        <v>65</v>
      </c>
      <c r="B68" s="123"/>
      <c r="C68" s="123"/>
      <c r="D68" s="88"/>
      <c r="E68" s="289" t="s">
        <v>413</v>
      </c>
      <c r="F68" s="289"/>
      <c r="G68" s="289"/>
      <c r="H68" s="289"/>
      <c r="J68" s="44"/>
      <c r="K68" s="44"/>
      <c r="L68" s="44"/>
      <c r="M68" s="44"/>
      <c r="N68" s="44">
        <f t="shared" si="2"/>
        <v>0</v>
      </c>
      <c r="O68" s="44"/>
      <c r="P68" s="44"/>
      <c r="Q68" s="44"/>
      <c r="R68" s="44"/>
    </row>
    <row r="69" spans="1:18" s="7" customFormat="1" ht="12.75" hidden="1" customHeight="1" x14ac:dyDescent="0.25">
      <c r="A69" s="31" t="s">
        <v>60</v>
      </c>
      <c r="B69" s="123"/>
      <c r="C69" s="123"/>
      <c r="D69" s="88"/>
      <c r="E69" s="289" t="s">
        <v>414</v>
      </c>
      <c r="F69" s="289"/>
      <c r="G69" s="289"/>
      <c r="H69" s="289"/>
      <c r="J69" s="44"/>
      <c r="K69" s="44"/>
      <c r="L69" s="44"/>
      <c r="M69" s="44"/>
      <c r="N69" s="44">
        <f t="shared" si="2"/>
        <v>0</v>
      </c>
      <c r="O69" s="44"/>
      <c r="P69" s="44"/>
      <c r="Q69" s="44"/>
      <c r="R69" s="44"/>
    </row>
    <row r="70" spans="1:18" s="7" customFormat="1" ht="12.75" hidden="1" customHeight="1" x14ac:dyDescent="0.25">
      <c r="A70" s="31" t="s">
        <v>61</v>
      </c>
      <c r="B70" s="123"/>
      <c r="C70" s="123"/>
      <c r="D70" s="88"/>
      <c r="E70" s="289" t="s">
        <v>415</v>
      </c>
      <c r="F70" s="289"/>
      <c r="G70" s="289"/>
      <c r="H70" s="289"/>
      <c r="J70" s="44"/>
      <c r="K70" s="44"/>
      <c r="L70" s="44"/>
      <c r="M70" s="44"/>
      <c r="N70" s="44">
        <f t="shared" si="2"/>
        <v>0</v>
      </c>
      <c r="O70" s="44"/>
      <c r="P70" s="44"/>
      <c r="Q70" s="44"/>
      <c r="R70" s="44"/>
    </row>
    <row r="71" spans="1:18" s="7" customFormat="1" ht="12.75" hidden="1" customHeight="1" x14ac:dyDescent="0.25">
      <c r="A71" s="31" t="s">
        <v>62</v>
      </c>
      <c r="B71" s="123"/>
      <c r="C71" s="123"/>
      <c r="D71" s="88"/>
      <c r="E71" s="289" t="s">
        <v>416</v>
      </c>
      <c r="F71" s="289"/>
      <c r="G71" s="289"/>
      <c r="H71" s="289"/>
      <c r="J71" s="44"/>
      <c r="K71" s="44"/>
      <c r="L71" s="44"/>
      <c r="M71" s="44"/>
      <c r="N71" s="44">
        <f t="shared" si="2"/>
        <v>0</v>
      </c>
      <c r="O71" s="44"/>
      <c r="P71" s="44"/>
      <c r="Q71" s="44"/>
      <c r="R71" s="44"/>
    </row>
    <row r="72" spans="1:18" s="7" customFormat="1" ht="12.75" hidden="1" customHeight="1" x14ac:dyDescent="0.25">
      <c r="A72" s="31" t="s">
        <v>154</v>
      </c>
      <c r="B72" s="123"/>
      <c r="C72" s="123"/>
      <c r="D72" s="88"/>
      <c r="E72" s="289" t="s">
        <v>417</v>
      </c>
      <c r="F72" s="289"/>
      <c r="G72" s="289"/>
      <c r="H72" s="289"/>
      <c r="J72" s="44"/>
      <c r="K72" s="44"/>
      <c r="L72" s="44"/>
      <c r="M72" s="44"/>
      <c r="N72" s="44">
        <f t="shared" si="2"/>
        <v>0</v>
      </c>
      <c r="O72" s="44"/>
      <c r="P72" s="44"/>
      <c r="Q72" s="44"/>
      <c r="R72" s="44"/>
    </row>
    <row r="73" spans="1:18" s="7" customFormat="1" ht="12.75" hidden="1" customHeight="1" x14ac:dyDescent="0.25">
      <c r="A73" s="31" t="s">
        <v>155</v>
      </c>
      <c r="B73" s="123"/>
      <c r="C73" s="123"/>
      <c r="D73" s="88"/>
      <c r="E73" s="289" t="s">
        <v>418</v>
      </c>
      <c r="F73" s="289"/>
      <c r="G73" s="289"/>
      <c r="H73" s="289"/>
      <c r="J73" s="44"/>
      <c r="K73" s="44"/>
      <c r="L73" s="44"/>
      <c r="M73" s="44"/>
      <c r="N73" s="44">
        <f t="shared" si="2"/>
        <v>0</v>
      </c>
      <c r="O73" s="44"/>
      <c r="P73" s="44"/>
      <c r="Q73" s="44"/>
      <c r="R73" s="44"/>
    </row>
    <row r="74" spans="1:18" s="7" customFormat="1" ht="12.75" hidden="1" customHeight="1" x14ac:dyDescent="0.25">
      <c r="A74" s="31" t="s">
        <v>62</v>
      </c>
      <c r="B74" s="123"/>
      <c r="C74" s="123"/>
      <c r="D74" s="88"/>
      <c r="E74" s="289" t="s">
        <v>353</v>
      </c>
      <c r="F74" s="289"/>
      <c r="G74" s="289"/>
      <c r="H74" s="289"/>
      <c r="J74" s="44"/>
      <c r="K74" s="44"/>
      <c r="L74" s="44"/>
      <c r="M74" s="44"/>
      <c r="N74" s="44">
        <f t="shared" si="2"/>
        <v>0</v>
      </c>
      <c r="O74" s="44"/>
      <c r="P74" s="44"/>
      <c r="Q74" s="44"/>
      <c r="R74" s="44"/>
    </row>
    <row r="75" spans="1:18" s="7" customFormat="1" ht="12.75" hidden="1" customHeight="1" x14ac:dyDescent="0.25">
      <c r="A75" s="31" t="s">
        <v>64</v>
      </c>
      <c r="B75" s="123"/>
      <c r="C75" s="123"/>
      <c r="D75" s="88"/>
      <c r="E75" s="289" t="s">
        <v>419</v>
      </c>
      <c r="F75" s="289"/>
      <c r="G75" s="289"/>
      <c r="H75" s="289"/>
      <c r="J75" s="44"/>
      <c r="K75" s="44"/>
      <c r="L75" s="44"/>
      <c r="M75" s="44"/>
      <c r="N75" s="44">
        <f t="shared" ref="N75:N110" si="3">P75-L75</f>
        <v>0</v>
      </c>
      <c r="O75" s="44"/>
      <c r="P75" s="44"/>
      <c r="Q75" s="44"/>
      <c r="R75" s="44"/>
    </row>
    <row r="76" spans="1:18" s="7" customFormat="1" ht="12.75" hidden="1" customHeight="1" x14ac:dyDescent="0.25">
      <c r="A76" s="31" t="s">
        <v>156</v>
      </c>
      <c r="B76" s="123"/>
      <c r="C76" s="123"/>
      <c r="D76" s="88"/>
      <c r="E76" s="289" t="s">
        <v>420</v>
      </c>
      <c r="F76" s="289"/>
      <c r="G76" s="289"/>
      <c r="H76" s="289"/>
      <c r="J76" s="44"/>
      <c r="K76" s="44"/>
      <c r="L76" s="44"/>
      <c r="M76" s="44"/>
      <c r="N76" s="44">
        <f t="shared" si="3"/>
        <v>0</v>
      </c>
      <c r="O76" s="44"/>
      <c r="P76" s="44"/>
      <c r="Q76" s="44"/>
      <c r="R76" s="44"/>
    </row>
    <row r="77" spans="1:18" s="7" customFormat="1" ht="12.75" hidden="1" customHeight="1" x14ac:dyDescent="0.25">
      <c r="A77" s="31" t="s">
        <v>65</v>
      </c>
      <c r="B77" s="123"/>
      <c r="C77" s="123"/>
      <c r="D77" s="88"/>
      <c r="E77" s="289" t="s">
        <v>421</v>
      </c>
      <c r="F77" s="289"/>
      <c r="G77" s="289"/>
      <c r="H77" s="289"/>
      <c r="J77" s="44"/>
      <c r="K77" s="44"/>
      <c r="L77" s="44"/>
      <c r="M77" s="44"/>
      <c r="N77" s="44">
        <f t="shared" si="3"/>
        <v>0</v>
      </c>
      <c r="O77" s="44"/>
      <c r="P77" s="44"/>
      <c r="Q77" s="44"/>
      <c r="R77" s="44"/>
    </row>
    <row r="78" spans="1:18" s="7" customFormat="1" ht="12.75" hidden="1" customHeight="1" x14ac:dyDescent="0.25">
      <c r="A78" s="31" t="s">
        <v>67</v>
      </c>
      <c r="B78" s="123"/>
      <c r="C78" s="123"/>
      <c r="D78" s="88"/>
      <c r="E78" s="289" t="s">
        <v>422</v>
      </c>
      <c r="F78" s="289"/>
      <c r="G78" s="289"/>
      <c r="H78" s="289"/>
      <c r="J78" s="44"/>
      <c r="K78" s="44"/>
      <c r="L78" s="44"/>
      <c r="M78" s="44"/>
      <c r="N78" s="44">
        <f t="shared" si="3"/>
        <v>0</v>
      </c>
      <c r="O78" s="44"/>
      <c r="P78" s="44"/>
      <c r="Q78" s="44"/>
      <c r="R78" s="44"/>
    </row>
    <row r="79" spans="1:18" s="7" customFormat="1" ht="12.75" hidden="1" customHeight="1" x14ac:dyDescent="0.25">
      <c r="A79" s="31" t="s">
        <v>157</v>
      </c>
      <c r="B79" s="123"/>
      <c r="C79" s="123"/>
      <c r="D79" s="88"/>
      <c r="E79" s="289" t="s">
        <v>423</v>
      </c>
      <c r="F79" s="289"/>
      <c r="G79" s="289"/>
      <c r="H79" s="289"/>
      <c r="J79" s="44"/>
      <c r="K79" s="44"/>
      <c r="L79" s="44"/>
      <c r="M79" s="44"/>
      <c r="N79" s="44">
        <f t="shared" si="3"/>
        <v>0</v>
      </c>
      <c r="O79" s="44"/>
      <c r="P79" s="44"/>
      <c r="Q79" s="44"/>
      <c r="R79" s="44"/>
    </row>
    <row r="80" spans="1:18" s="7" customFormat="1" ht="12.75" hidden="1" customHeight="1" x14ac:dyDescent="0.25">
      <c r="A80" s="31" t="s">
        <v>158</v>
      </c>
      <c r="B80" s="123"/>
      <c r="C80" s="123"/>
      <c r="D80" s="88"/>
      <c r="E80" s="289" t="s">
        <v>698</v>
      </c>
      <c r="F80" s="289"/>
      <c r="G80" s="289"/>
      <c r="H80" s="289"/>
      <c r="J80" s="44"/>
      <c r="K80" s="44"/>
      <c r="L80" s="44"/>
      <c r="M80" s="44"/>
      <c r="N80" s="44">
        <f t="shared" si="3"/>
        <v>0</v>
      </c>
      <c r="O80" s="44"/>
      <c r="P80" s="44"/>
      <c r="Q80" s="44"/>
      <c r="R80" s="44"/>
    </row>
    <row r="81" spans="1:18" s="7" customFormat="1" ht="15" customHeight="1" x14ac:dyDescent="0.25">
      <c r="A81" s="31" t="s">
        <v>68</v>
      </c>
      <c r="B81" s="123"/>
      <c r="C81" s="123"/>
      <c r="D81" s="88"/>
      <c r="E81" s="289" t="s">
        <v>358</v>
      </c>
      <c r="F81" s="289"/>
      <c r="G81" s="289"/>
      <c r="H81" s="289"/>
      <c r="J81" s="44">
        <v>41932900.659999996</v>
      </c>
      <c r="K81" s="44"/>
      <c r="L81" s="44">
        <v>19925563.18</v>
      </c>
      <c r="M81" s="44"/>
      <c r="N81" s="44">
        <f t="shared" si="3"/>
        <v>53383114.82</v>
      </c>
      <c r="O81" s="44"/>
      <c r="P81" s="44">
        <v>73308678</v>
      </c>
      <c r="Q81" s="44"/>
      <c r="R81" s="170">
        <v>74375526</v>
      </c>
    </row>
    <row r="82" spans="1:18" s="7" customFormat="1" ht="15" customHeight="1" x14ac:dyDescent="0.25">
      <c r="A82" s="31" t="s">
        <v>159</v>
      </c>
      <c r="B82" s="123"/>
      <c r="C82" s="123"/>
      <c r="D82" s="88"/>
      <c r="E82" s="289" t="s">
        <v>700</v>
      </c>
      <c r="F82" s="289"/>
      <c r="G82" s="289"/>
      <c r="H82" s="289"/>
      <c r="J82" s="44">
        <v>2787372</v>
      </c>
      <c r="K82" s="44"/>
      <c r="L82" s="44">
        <v>4800000</v>
      </c>
      <c r="M82" s="44"/>
      <c r="N82" s="44"/>
      <c r="O82" s="44"/>
      <c r="P82" s="44">
        <v>4800000</v>
      </c>
      <c r="Q82" s="44"/>
      <c r="R82" s="44">
        <v>4800000</v>
      </c>
    </row>
    <row r="83" spans="1:18" s="7" customFormat="1" ht="12.75" hidden="1" customHeight="1" x14ac:dyDescent="0.25">
      <c r="A83" s="31" t="s">
        <v>160</v>
      </c>
      <c r="B83" s="123"/>
      <c r="C83" s="123"/>
      <c r="D83" s="88"/>
      <c r="E83" s="289" t="s">
        <v>701</v>
      </c>
      <c r="F83" s="289"/>
      <c r="G83" s="289"/>
      <c r="H83" s="289"/>
      <c r="J83" s="44"/>
      <c r="K83" s="44"/>
      <c r="L83" s="44"/>
      <c r="M83" s="44"/>
      <c r="N83" s="44">
        <f t="shared" si="3"/>
        <v>0</v>
      </c>
      <c r="O83" s="44"/>
      <c r="P83" s="44"/>
      <c r="Q83" s="44"/>
      <c r="R83" s="44"/>
    </row>
    <row r="84" spans="1:18" s="7" customFormat="1" ht="15" customHeight="1" x14ac:dyDescent="0.25">
      <c r="A84" s="31" t="s">
        <v>70</v>
      </c>
      <c r="B84" s="123"/>
      <c r="C84" s="123"/>
      <c r="D84" s="88"/>
      <c r="E84" s="289" t="s">
        <v>702</v>
      </c>
      <c r="F84" s="289"/>
      <c r="G84" s="289"/>
      <c r="H84" s="289"/>
      <c r="J84" s="44">
        <v>19868785.59</v>
      </c>
      <c r="K84" s="44"/>
      <c r="L84" s="44">
        <v>20897621.25</v>
      </c>
      <c r="M84" s="44"/>
      <c r="N84" s="44">
        <f t="shared" si="3"/>
        <v>1452378.75</v>
      </c>
      <c r="O84" s="44"/>
      <c r="P84" s="44">
        <v>22350000</v>
      </c>
      <c r="Q84" s="44"/>
      <c r="R84" s="44">
        <v>22350000</v>
      </c>
    </row>
    <row r="85" spans="1:18" s="7" customFormat="1" ht="12.75" hidden="1" customHeight="1" x14ac:dyDescent="0.25">
      <c r="A85" s="31" t="s">
        <v>161</v>
      </c>
      <c r="B85" s="123"/>
      <c r="C85" s="123"/>
      <c r="D85" s="88"/>
      <c r="E85" s="30">
        <v>5</v>
      </c>
      <c r="F85" s="127" t="s">
        <v>12</v>
      </c>
      <c r="G85" s="30" t="s">
        <v>162</v>
      </c>
      <c r="H85" s="30" t="s">
        <v>15</v>
      </c>
      <c r="J85" s="44"/>
      <c r="K85" s="44"/>
      <c r="L85" s="44"/>
      <c r="M85" s="44"/>
      <c r="N85" s="44">
        <f t="shared" si="3"/>
        <v>0</v>
      </c>
      <c r="O85" s="44"/>
      <c r="P85" s="44"/>
      <c r="Q85" s="44"/>
      <c r="R85" s="44"/>
    </row>
    <row r="86" spans="1:18" s="7" customFormat="1" ht="12.75" hidden="1" customHeight="1" x14ac:dyDescent="0.25">
      <c r="A86" s="31" t="s">
        <v>71</v>
      </c>
      <c r="B86" s="123"/>
      <c r="C86" s="123"/>
      <c r="D86" s="88"/>
      <c r="E86" s="30">
        <v>5</v>
      </c>
      <c r="F86" s="127" t="s">
        <v>12</v>
      </c>
      <c r="G86" s="30" t="s">
        <v>69</v>
      </c>
      <c r="H86" s="30" t="s">
        <v>48</v>
      </c>
      <c r="J86" s="44"/>
      <c r="K86" s="44"/>
      <c r="L86" s="44"/>
      <c r="M86" s="44"/>
      <c r="N86" s="44">
        <f t="shared" si="3"/>
        <v>0</v>
      </c>
      <c r="O86" s="44"/>
      <c r="P86" s="44"/>
      <c r="Q86" s="44"/>
      <c r="R86" s="44"/>
    </row>
    <row r="87" spans="1:18" s="7" customFormat="1" ht="14.15" hidden="1" customHeight="1" x14ac:dyDescent="0.25">
      <c r="A87" s="31" t="s">
        <v>160</v>
      </c>
      <c r="B87" s="123"/>
      <c r="C87" s="123"/>
      <c r="D87" s="88"/>
      <c r="E87" s="30">
        <v>5</v>
      </c>
      <c r="F87" s="127" t="s">
        <v>12</v>
      </c>
      <c r="G87" s="124" t="s">
        <v>162</v>
      </c>
      <c r="H87" s="30" t="s">
        <v>48</v>
      </c>
      <c r="J87" s="44"/>
      <c r="K87" s="44"/>
      <c r="L87" s="44"/>
      <c r="M87" s="44"/>
      <c r="N87" s="44">
        <f t="shared" ref="N87" si="4">P87-L87</f>
        <v>0</v>
      </c>
      <c r="O87" s="44"/>
      <c r="P87" s="44"/>
      <c r="Q87" s="44"/>
      <c r="R87" s="44"/>
    </row>
    <row r="88" spans="1:18" s="7" customFormat="1" ht="12.75" hidden="1" customHeight="1" x14ac:dyDescent="0.25">
      <c r="A88" s="31" t="s">
        <v>163</v>
      </c>
      <c r="B88" s="123"/>
      <c r="C88" s="123"/>
      <c r="D88" s="88"/>
      <c r="E88" s="30">
        <v>5</v>
      </c>
      <c r="F88" s="127" t="s">
        <v>12</v>
      </c>
      <c r="G88" s="30" t="s">
        <v>73</v>
      </c>
      <c r="H88" s="30" t="s">
        <v>10</v>
      </c>
      <c r="J88" s="44"/>
      <c r="K88" s="44"/>
      <c r="L88" s="44"/>
      <c r="M88" s="44"/>
      <c r="N88" s="44">
        <f t="shared" si="3"/>
        <v>0</v>
      </c>
      <c r="O88" s="44"/>
      <c r="P88" s="44"/>
      <c r="Q88" s="44"/>
      <c r="R88" s="44"/>
    </row>
    <row r="89" spans="1:18" s="7" customFormat="1" ht="14.15" hidden="1" customHeight="1" x14ac:dyDescent="0.25">
      <c r="A89" s="31" t="s">
        <v>164</v>
      </c>
      <c r="B89" s="123"/>
      <c r="C89" s="123"/>
      <c r="D89" s="88"/>
      <c r="E89" s="30">
        <v>5</v>
      </c>
      <c r="F89" s="127" t="s">
        <v>12</v>
      </c>
      <c r="G89" s="30" t="s">
        <v>73</v>
      </c>
      <c r="H89" s="30" t="s">
        <v>15</v>
      </c>
      <c r="J89" s="44"/>
      <c r="K89" s="44"/>
      <c r="L89" s="44"/>
      <c r="M89" s="44"/>
      <c r="N89" s="44"/>
      <c r="O89" s="44"/>
      <c r="P89" s="44"/>
      <c r="Q89" s="44"/>
      <c r="R89" s="44"/>
    </row>
    <row r="90" spans="1:18" s="7" customFormat="1" ht="15" customHeight="1" x14ac:dyDescent="0.25">
      <c r="A90" s="31" t="s">
        <v>165</v>
      </c>
      <c r="B90" s="123"/>
      <c r="C90" s="123"/>
      <c r="D90" s="88"/>
      <c r="E90" s="289" t="s">
        <v>703</v>
      </c>
      <c r="F90" s="289"/>
      <c r="G90" s="289"/>
      <c r="H90" s="289"/>
      <c r="J90" s="44">
        <v>220027.42</v>
      </c>
      <c r="K90" s="44"/>
      <c r="L90" s="44">
        <v>615162</v>
      </c>
      <c r="M90" s="44"/>
      <c r="N90" s="44">
        <f t="shared" si="3"/>
        <v>2127076.2200000002</v>
      </c>
      <c r="O90" s="44"/>
      <c r="P90" s="44">
        <v>2742238.22</v>
      </c>
      <c r="Q90" s="44"/>
      <c r="R90" s="44">
        <v>2800000</v>
      </c>
    </row>
    <row r="91" spans="1:18" s="7" customFormat="1" ht="12.75" hidden="1" customHeight="1" x14ac:dyDescent="0.25">
      <c r="A91" s="31" t="s">
        <v>166</v>
      </c>
      <c r="B91" s="123"/>
      <c r="C91" s="123"/>
      <c r="D91" s="88"/>
      <c r="E91" s="289" t="s">
        <v>704</v>
      </c>
      <c r="F91" s="289"/>
      <c r="G91" s="289"/>
      <c r="H91" s="289"/>
      <c r="J91" s="44"/>
      <c r="K91" s="44"/>
      <c r="L91" s="44"/>
      <c r="M91" s="44"/>
      <c r="N91" s="44">
        <f t="shared" si="3"/>
        <v>0</v>
      </c>
      <c r="O91" s="44"/>
      <c r="P91" s="44"/>
      <c r="Q91" s="44"/>
      <c r="R91" s="44"/>
    </row>
    <row r="92" spans="1:18" s="7" customFormat="1" ht="12.75" hidden="1" customHeight="1" x14ac:dyDescent="0.25">
      <c r="A92" s="31" t="s">
        <v>167</v>
      </c>
      <c r="B92" s="123"/>
      <c r="C92" s="123"/>
      <c r="D92" s="88"/>
      <c r="E92" s="289" t="s">
        <v>705</v>
      </c>
      <c r="F92" s="289"/>
      <c r="G92" s="289"/>
      <c r="H92" s="289"/>
      <c r="J92" s="44"/>
      <c r="K92" s="44"/>
      <c r="L92" s="44"/>
      <c r="M92" s="44"/>
      <c r="N92" s="44">
        <f t="shared" si="3"/>
        <v>0</v>
      </c>
      <c r="O92" s="44"/>
      <c r="P92" s="44"/>
      <c r="Q92" s="44"/>
      <c r="R92" s="44"/>
    </row>
    <row r="93" spans="1:18" s="7" customFormat="1" ht="15" customHeight="1" x14ac:dyDescent="0.25">
      <c r="A93" s="31" t="s">
        <v>72</v>
      </c>
      <c r="B93" s="123"/>
      <c r="C93" s="123"/>
      <c r="D93" s="88"/>
      <c r="E93" s="289" t="s">
        <v>360</v>
      </c>
      <c r="F93" s="289"/>
      <c r="G93" s="289"/>
      <c r="H93" s="289"/>
      <c r="J93" s="44">
        <v>542426.72</v>
      </c>
      <c r="K93" s="44"/>
      <c r="L93" s="44">
        <v>885600.6</v>
      </c>
      <c r="M93" s="44"/>
      <c r="N93" s="44">
        <f t="shared" si="3"/>
        <v>246649.40000000002</v>
      </c>
      <c r="O93" s="44"/>
      <c r="P93" s="44">
        <v>1132250</v>
      </c>
      <c r="Q93" s="44"/>
      <c r="R93" s="170">
        <v>1800000</v>
      </c>
    </row>
    <row r="94" spans="1:18" s="7" customFormat="1" ht="15" customHeight="1" x14ac:dyDescent="0.25">
      <c r="A94" s="31" t="s">
        <v>74</v>
      </c>
      <c r="B94" s="123"/>
      <c r="C94" s="123"/>
      <c r="D94" s="88"/>
      <c r="E94" s="289" t="s">
        <v>427</v>
      </c>
      <c r="F94" s="289"/>
      <c r="G94" s="289"/>
      <c r="H94" s="289"/>
      <c r="J94" s="44"/>
      <c r="K94" s="44"/>
      <c r="L94" s="44"/>
      <c r="M94" s="44"/>
      <c r="N94" s="44">
        <f t="shared" si="3"/>
        <v>103000</v>
      </c>
      <c r="O94" s="44"/>
      <c r="P94" s="44">
        <v>103000</v>
      </c>
      <c r="Q94" s="44"/>
      <c r="R94" s="44">
        <v>100000</v>
      </c>
    </row>
    <row r="95" spans="1:18" s="7" customFormat="1" ht="12.75" hidden="1" customHeight="1" x14ac:dyDescent="0.25">
      <c r="A95" s="31" t="s">
        <v>75</v>
      </c>
      <c r="B95" s="123"/>
      <c r="C95" s="123"/>
      <c r="D95" s="88"/>
      <c r="E95" s="289" t="s">
        <v>428</v>
      </c>
      <c r="F95" s="289"/>
      <c r="G95" s="289"/>
      <c r="H95" s="289"/>
      <c r="J95" s="44"/>
      <c r="K95" s="44"/>
      <c r="L95" s="44"/>
      <c r="M95" s="44"/>
      <c r="N95" s="44">
        <f t="shared" si="3"/>
        <v>0</v>
      </c>
      <c r="O95" s="44"/>
      <c r="P95" s="44"/>
      <c r="Q95" s="44"/>
      <c r="R95" s="44"/>
    </row>
    <row r="96" spans="1:18" s="7" customFormat="1" ht="15" customHeight="1" x14ac:dyDescent="0.25">
      <c r="A96" s="31" t="s">
        <v>76</v>
      </c>
      <c r="B96" s="123"/>
      <c r="C96" s="123"/>
      <c r="D96" s="88"/>
      <c r="E96" s="289" t="s">
        <v>442</v>
      </c>
      <c r="F96" s="289"/>
      <c r="G96" s="289"/>
      <c r="H96" s="289"/>
      <c r="J96" s="44">
        <v>62140</v>
      </c>
      <c r="K96" s="44"/>
      <c r="L96" s="44">
        <v>13185</v>
      </c>
      <c r="M96" s="44"/>
      <c r="N96" s="44">
        <f t="shared" si="3"/>
        <v>121815</v>
      </c>
      <c r="O96" s="44"/>
      <c r="P96" s="44">
        <v>135000</v>
      </c>
      <c r="Q96" s="44"/>
      <c r="R96" s="44">
        <v>135000</v>
      </c>
    </row>
    <row r="97" spans="1:18" s="7" customFormat="1" ht="12.75" hidden="1" customHeight="1" x14ac:dyDescent="0.25">
      <c r="A97" s="31" t="s">
        <v>164</v>
      </c>
      <c r="B97" s="123"/>
      <c r="C97" s="123"/>
      <c r="D97" s="88"/>
      <c r="E97" s="289" t="s">
        <v>706</v>
      </c>
      <c r="F97" s="289"/>
      <c r="G97" s="289"/>
      <c r="H97" s="289"/>
      <c r="J97" s="44"/>
      <c r="K97" s="44"/>
      <c r="L97" s="44"/>
      <c r="M97" s="44"/>
      <c r="N97" s="44">
        <f t="shared" si="3"/>
        <v>0</v>
      </c>
      <c r="O97" s="44"/>
      <c r="P97" s="44"/>
      <c r="Q97" s="44"/>
      <c r="R97" s="44"/>
    </row>
    <row r="98" spans="1:18" s="7" customFormat="1" ht="12.75" hidden="1" customHeight="1" x14ac:dyDescent="0.25">
      <c r="A98" s="31" t="s">
        <v>77</v>
      </c>
      <c r="B98" s="123"/>
      <c r="C98" s="123"/>
      <c r="D98" s="88"/>
      <c r="E98" s="289" t="s">
        <v>707</v>
      </c>
      <c r="F98" s="289"/>
      <c r="G98" s="289"/>
      <c r="H98" s="289"/>
      <c r="J98" s="44"/>
      <c r="K98" s="44"/>
      <c r="L98" s="44"/>
      <c r="M98" s="44"/>
      <c r="N98" s="44">
        <f t="shared" si="3"/>
        <v>0</v>
      </c>
      <c r="O98" s="44"/>
      <c r="P98" s="44"/>
      <c r="Q98" s="44"/>
      <c r="R98" s="44"/>
    </row>
    <row r="99" spans="1:18" s="7" customFormat="1" ht="12.75" hidden="1" customHeight="1" x14ac:dyDescent="0.25">
      <c r="A99" s="31" t="s">
        <v>79</v>
      </c>
      <c r="B99" s="123"/>
      <c r="C99" s="123"/>
      <c r="D99" s="88"/>
      <c r="E99" s="289" t="s">
        <v>708</v>
      </c>
      <c r="F99" s="289"/>
      <c r="G99" s="289"/>
      <c r="H99" s="289"/>
      <c r="J99" s="44"/>
      <c r="K99" s="44"/>
      <c r="L99" s="44"/>
      <c r="M99" s="44"/>
      <c r="N99" s="44">
        <f t="shared" si="3"/>
        <v>0</v>
      </c>
      <c r="O99" s="44"/>
      <c r="P99" s="44"/>
      <c r="Q99" s="44"/>
      <c r="R99" s="44"/>
    </row>
    <row r="100" spans="1:18" s="7" customFormat="1" ht="12.75" hidden="1" customHeight="1" x14ac:dyDescent="0.25">
      <c r="A100" s="31" t="s">
        <v>168</v>
      </c>
      <c r="B100" s="123"/>
      <c r="C100" s="123"/>
      <c r="D100" s="88"/>
      <c r="E100" s="289" t="s">
        <v>709</v>
      </c>
      <c r="F100" s="289"/>
      <c r="G100" s="289"/>
      <c r="H100" s="289"/>
      <c r="J100" s="44"/>
      <c r="K100" s="44"/>
      <c r="L100" s="44"/>
      <c r="M100" s="44"/>
      <c r="N100" s="44">
        <f t="shared" si="3"/>
        <v>0</v>
      </c>
      <c r="O100" s="44"/>
      <c r="P100" s="44"/>
      <c r="Q100" s="44"/>
      <c r="R100" s="44"/>
    </row>
    <row r="101" spans="1:18" s="7" customFormat="1" ht="12.75" hidden="1" customHeight="1" x14ac:dyDescent="0.25">
      <c r="A101" s="31" t="s">
        <v>169</v>
      </c>
      <c r="B101" s="123"/>
      <c r="C101" s="123"/>
      <c r="D101" s="88"/>
      <c r="E101" s="289" t="s">
        <v>710</v>
      </c>
      <c r="F101" s="289"/>
      <c r="G101" s="289"/>
      <c r="H101" s="289"/>
      <c r="J101" s="44"/>
      <c r="K101" s="44"/>
      <c r="L101" s="44"/>
      <c r="M101" s="44"/>
      <c r="N101" s="44">
        <f t="shared" si="3"/>
        <v>0</v>
      </c>
      <c r="O101" s="44"/>
      <c r="P101" s="44"/>
      <c r="Q101" s="44"/>
      <c r="R101" s="44"/>
    </row>
    <row r="102" spans="1:18" s="7" customFormat="1" ht="12.75" hidden="1" customHeight="1" x14ac:dyDescent="0.25">
      <c r="A102" s="31" t="s">
        <v>170</v>
      </c>
      <c r="B102" s="123"/>
      <c r="C102" s="123"/>
      <c r="D102" s="88"/>
      <c r="E102" s="289" t="s">
        <v>711</v>
      </c>
      <c r="F102" s="289"/>
      <c r="G102" s="289"/>
      <c r="H102" s="289"/>
      <c r="J102" s="44"/>
      <c r="K102" s="44"/>
      <c r="L102" s="44"/>
      <c r="M102" s="44"/>
      <c r="N102" s="44">
        <f t="shared" si="3"/>
        <v>0</v>
      </c>
      <c r="O102" s="44"/>
      <c r="P102" s="44"/>
      <c r="Q102" s="44"/>
      <c r="R102" s="44"/>
    </row>
    <row r="103" spans="1:18" s="7" customFormat="1" ht="12.75" hidden="1" customHeight="1" x14ac:dyDescent="0.25">
      <c r="A103" s="31" t="s">
        <v>80</v>
      </c>
      <c r="B103" s="123"/>
      <c r="C103" s="123"/>
      <c r="D103" s="88"/>
      <c r="E103" s="289" t="s">
        <v>712</v>
      </c>
      <c r="F103" s="289"/>
      <c r="G103" s="289"/>
      <c r="H103" s="289"/>
      <c r="J103" s="44"/>
      <c r="K103" s="44"/>
      <c r="L103" s="44"/>
      <c r="M103" s="44"/>
      <c r="N103" s="44">
        <f t="shared" si="3"/>
        <v>0</v>
      </c>
      <c r="O103" s="44"/>
      <c r="P103" s="44"/>
      <c r="Q103" s="44"/>
      <c r="R103" s="44"/>
    </row>
    <row r="104" spans="1:18" s="7" customFormat="1" ht="12.75" hidden="1" customHeight="1" x14ac:dyDescent="0.25">
      <c r="A104" s="31" t="s">
        <v>82</v>
      </c>
      <c r="B104" s="123"/>
      <c r="C104" s="123"/>
      <c r="D104" s="88"/>
      <c r="E104" s="289" t="s">
        <v>713</v>
      </c>
      <c r="F104" s="289"/>
      <c r="G104" s="289"/>
      <c r="H104" s="289"/>
      <c r="J104" s="44"/>
      <c r="K104" s="44"/>
      <c r="L104" s="44"/>
      <c r="M104" s="44"/>
      <c r="N104" s="44">
        <f t="shared" si="3"/>
        <v>0</v>
      </c>
      <c r="O104" s="44"/>
      <c r="P104" s="44"/>
      <c r="Q104" s="44"/>
      <c r="R104" s="44"/>
    </row>
    <row r="105" spans="1:18" s="7" customFormat="1" ht="12.75" hidden="1" customHeight="1" x14ac:dyDescent="0.25">
      <c r="A105" s="31" t="s">
        <v>84</v>
      </c>
      <c r="B105" s="123"/>
      <c r="C105" s="123"/>
      <c r="D105" s="88"/>
      <c r="E105" s="289" t="s">
        <v>714</v>
      </c>
      <c r="F105" s="289"/>
      <c r="G105" s="289"/>
      <c r="H105" s="289"/>
      <c r="J105" s="44"/>
      <c r="K105" s="44"/>
      <c r="L105" s="44"/>
      <c r="M105" s="44"/>
      <c r="N105" s="44">
        <f t="shared" si="3"/>
        <v>0</v>
      </c>
      <c r="O105" s="44"/>
      <c r="P105" s="44"/>
      <c r="Q105" s="44"/>
      <c r="R105" s="44"/>
    </row>
    <row r="106" spans="1:18" s="7" customFormat="1" ht="12.75" hidden="1" customHeight="1" x14ac:dyDescent="0.25">
      <c r="A106" s="31" t="s">
        <v>85</v>
      </c>
      <c r="B106" s="123"/>
      <c r="C106" s="123"/>
      <c r="D106" s="88"/>
      <c r="E106" s="289" t="s">
        <v>715</v>
      </c>
      <c r="F106" s="289"/>
      <c r="G106" s="289"/>
      <c r="H106" s="289"/>
      <c r="J106" s="44"/>
      <c r="K106" s="44"/>
      <c r="L106" s="44"/>
      <c r="M106" s="44"/>
      <c r="N106" s="44">
        <f t="shared" si="3"/>
        <v>0</v>
      </c>
      <c r="O106" s="44"/>
      <c r="P106" s="44"/>
      <c r="Q106" s="44"/>
      <c r="R106" s="44"/>
    </row>
    <row r="107" spans="1:18" s="7" customFormat="1" ht="15" customHeight="1" x14ac:dyDescent="0.25">
      <c r="A107" s="31" t="s">
        <v>171</v>
      </c>
      <c r="B107" s="123"/>
      <c r="C107" s="123"/>
      <c r="D107" s="88"/>
      <c r="E107" s="289" t="s">
        <v>612</v>
      </c>
      <c r="F107" s="289"/>
      <c r="G107" s="289"/>
      <c r="H107" s="289"/>
      <c r="J107" s="44">
        <v>245189</v>
      </c>
      <c r="K107" s="44"/>
      <c r="L107" s="44">
        <v>57560</v>
      </c>
      <c r="M107" s="44"/>
      <c r="N107" s="44">
        <f t="shared" si="3"/>
        <v>492440</v>
      </c>
      <c r="O107" s="44"/>
      <c r="P107" s="44">
        <v>550000</v>
      </c>
      <c r="Q107" s="44"/>
      <c r="R107" s="44">
        <v>550000</v>
      </c>
    </row>
    <row r="108" spans="1:18" s="7" customFormat="1" ht="12.75" hidden="1" customHeight="1" x14ac:dyDescent="0.25">
      <c r="A108" s="31" t="s">
        <v>172</v>
      </c>
      <c r="B108" s="123"/>
      <c r="C108" s="123"/>
      <c r="D108" s="88"/>
      <c r="E108" s="289" t="s">
        <v>716</v>
      </c>
      <c r="F108" s="289"/>
      <c r="G108" s="289"/>
      <c r="H108" s="289"/>
      <c r="J108" s="44"/>
      <c r="K108" s="44"/>
      <c r="L108" s="44"/>
      <c r="M108" s="44"/>
      <c r="N108" s="44">
        <f t="shared" si="3"/>
        <v>0</v>
      </c>
      <c r="O108" s="44"/>
      <c r="P108" s="44"/>
      <c r="Q108" s="44"/>
      <c r="R108" s="44"/>
    </row>
    <row r="109" spans="1:18" s="7" customFormat="1" ht="12.75" hidden="1" customHeight="1" x14ac:dyDescent="0.25">
      <c r="A109" s="31" t="s">
        <v>86</v>
      </c>
      <c r="B109" s="123"/>
      <c r="C109" s="123"/>
      <c r="D109" s="88"/>
      <c r="E109" s="289" t="s">
        <v>717</v>
      </c>
      <c r="F109" s="289"/>
      <c r="G109" s="289"/>
      <c r="H109" s="289"/>
      <c r="J109" s="44"/>
      <c r="K109" s="44"/>
      <c r="L109" s="44"/>
      <c r="M109" s="44"/>
      <c r="N109" s="44">
        <f t="shared" si="3"/>
        <v>0</v>
      </c>
      <c r="O109" s="44"/>
      <c r="P109" s="44"/>
      <c r="Q109" s="44"/>
      <c r="R109" s="44"/>
    </row>
    <row r="110" spans="1:18" s="7" customFormat="1" ht="15" customHeight="1" x14ac:dyDescent="0.25">
      <c r="A110" s="31" t="s">
        <v>246</v>
      </c>
      <c r="B110" s="123"/>
      <c r="C110" s="123"/>
      <c r="D110" s="88"/>
      <c r="E110" s="289" t="s">
        <v>372</v>
      </c>
      <c r="F110" s="289"/>
      <c r="G110" s="289"/>
      <c r="H110" s="289"/>
      <c r="J110" s="44">
        <v>7194512.2699999996</v>
      </c>
      <c r="K110" s="44"/>
      <c r="L110" s="44">
        <v>36653692.310000002</v>
      </c>
      <c r="M110" s="44"/>
      <c r="N110" s="44">
        <f t="shared" si="3"/>
        <v>63346307.689999998</v>
      </c>
      <c r="O110" s="44"/>
      <c r="P110" s="44">
        <v>100000000</v>
      </c>
      <c r="Q110" s="44"/>
      <c r="R110" s="44">
        <v>120260928.08</v>
      </c>
    </row>
    <row r="111" spans="1:18" s="7" customFormat="1" ht="19" customHeight="1" x14ac:dyDescent="0.3">
      <c r="A111" s="293" t="s">
        <v>190</v>
      </c>
      <c r="B111" s="293"/>
      <c r="C111" s="293"/>
      <c r="J111" s="138">
        <f>SUM(J42:J110)</f>
        <v>318216309.09000003</v>
      </c>
      <c r="K111" s="139"/>
      <c r="L111" s="138">
        <f>SUM(L42:L110)</f>
        <v>249396938.26000002</v>
      </c>
      <c r="M111" s="34"/>
      <c r="N111" s="138">
        <f>SUM(N42:N110)</f>
        <v>287546068.13</v>
      </c>
      <c r="O111" s="34"/>
      <c r="P111" s="138">
        <f>SUM(P42:P110)</f>
        <v>536943006.38999999</v>
      </c>
      <c r="Q111" s="34"/>
      <c r="R111" s="138">
        <f>SUM(R42:R110)</f>
        <v>579053078.08000004</v>
      </c>
    </row>
    <row r="112" spans="1:18" s="7" customFormat="1" ht="6" hidden="1" customHeight="1" x14ac:dyDescent="0.3">
      <c r="A112" s="19"/>
      <c r="B112" s="19"/>
      <c r="C112" s="19"/>
      <c r="J112" s="139"/>
      <c r="K112" s="139"/>
      <c r="L112" s="34"/>
      <c r="M112" s="34"/>
      <c r="N112" s="34"/>
      <c r="O112" s="34"/>
      <c r="P112" s="34"/>
      <c r="Q112" s="34"/>
      <c r="R112" s="34"/>
    </row>
    <row r="113" spans="1:18" s="7" customFormat="1" ht="12" hidden="1" customHeight="1" x14ac:dyDescent="0.25">
      <c r="A113" s="63" t="s">
        <v>188</v>
      </c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s="7" customFormat="1" ht="12" hidden="1" customHeight="1" x14ac:dyDescent="0.25">
      <c r="A114" s="75" t="s">
        <v>108</v>
      </c>
      <c r="E114" s="100">
        <v>5</v>
      </c>
      <c r="F114" s="101" t="s">
        <v>28</v>
      </c>
      <c r="G114" s="100" t="s">
        <v>7</v>
      </c>
      <c r="H114" s="100" t="s">
        <v>17</v>
      </c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s="7" customFormat="1" ht="12" hidden="1" customHeight="1" x14ac:dyDescent="0.25">
      <c r="A115" s="75" t="s">
        <v>179</v>
      </c>
      <c r="E115" s="100">
        <v>5</v>
      </c>
      <c r="F115" s="101" t="s">
        <v>28</v>
      </c>
      <c r="G115" s="100" t="s">
        <v>7</v>
      </c>
      <c r="H115" s="100" t="s">
        <v>63</v>
      </c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s="7" customFormat="1" ht="12" hidden="1" customHeight="1" x14ac:dyDescent="0.25">
      <c r="A116" s="75" t="s">
        <v>180</v>
      </c>
      <c r="E116" s="100">
        <v>5</v>
      </c>
      <c r="F116" s="101" t="s">
        <v>28</v>
      </c>
      <c r="G116" s="100" t="s">
        <v>7</v>
      </c>
      <c r="H116" s="102" t="s">
        <v>48</v>
      </c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s="7" customFormat="1" ht="12" hidden="1" customHeight="1" x14ac:dyDescent="0.25">
      <c r="A117" s="75" t="s">
        <v>180</v>
      </c>
      <c r="E117" s="100">
        <v>5</v>
      </c>
      <c r="F117" s="101" t="s">
        <v>28</v>
      </c>
      <c r="G117" s="100" t="s">
        <v>7</v>
      </c>
      <c r="H117" s="102" t="s">
        <v>48</v>
      </c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s="7" customFormat="1" ht="12" hidden="1" customHeight="1" x14ac:dyDescent="0.25">
      <c r="A118" s="75" t="s">
        <v>181</v>
      </c>
      <c r="E118" s="100">
        <v>5</v>
      </c>
      <c r="F118" s="101" t="s">
        <v>28</v>
      </c>
      <c r="G118" s="100" t="s">
        <v>7</v>
      </c>
      <c r="H118" s="100" t="s">
        <v>10</v>
      </c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s="7" customFormat="1" ht="12" hidden="1" customHeight="1" x14ac:dyDescent="0.25">
      <c r="A119" s="75" t="s">
        <v>180</v>
      </c>
      <c r="E119" s="100">
        <v>5</v>
      </c>
      <c r="F119" s="101" t="s">
        <v>28</v>
      </c>
      <c r="G119" s="100" t="s">
        <v>7</v>
      </c>
      <c r="H119" s="102" t="s">
        <v>48</v>
      </c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s="7" customFormat="1" ht="12" hidden="1" customHeight="1" x14ac:dyDescent="0.25">
      <c r="A120" s="75" t="s">
        <v>182</v>
      </c>
      <c r="E120" s="100">
        <v>5</v>
      </c>
      <c r="F120" s="101" t="s">
        <v>28</v>
      </c>
      <c r="G120" s="100" t="s">
        <v>7</v>
      </c>
      <c r="H120" s="100" t="s">
        <v>8</v>
      </c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s="7" customFormat="1" ht="12" hidden="1" customHeight="1" x14ac:dyDescent="0.25">
      <c r="A121" s="75" t="s">
        <v>183</v>
      </c>
      <c r="E121" s="100">
        <v>5</v>
      </c>
      <c r="F121" s="101" t="s">
        <v>28</v>
      </c>
      <c r="G121" s="100" t="s">
        <v>7</v>
      </c>
      <c r="H121" s="100" t="s">
        <v>15</v>
      </c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s="7" customFormat="1" ht="19" hidden="1" customHeight="1" x14ac:dyDescent="0.3">
      <c r="A122" s="58" t="s">
        <v>184</v>
      </c>
      <c r="J122" s="147">
        <f>SUM(J114:J121)</f>
        <v>0</v>
      </c>
      <c r="K122" s="148"/>
      <c r="L122" s="147">
        <f>SUM(L114:L121)</f>
        <v>0</v>
      </c>
      <c r="M122" s="148"/>
      <c r="N122" s="147">
        <f>SUM(N114:N121)</f>
        <v>0</v>
      </c>
      <c r="O122" s="148"/>
      <c r="P122" s="147">
        <f>SUM(P114:P121)</f>
        <v>0</v>
      </c>
      <c r="Q122" s="148"/>
      <c r="R122" s="147">
        <f>SUM(R114:R121)</f>
        <v>0</v>
      </c>
    </row>
    <row r="123" spans="1:18" s="7" customFormat="1" ht="6" customHeight="1" x14ac:dyDescent="0.25"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s="7" customFormat="1" ht="16" customHeight="1" x14ac:dyDescent="0.3">
      <c r="A124" s="62" t="s">
        <v>189</v>
      </c>
      <c r="B124" s="11"/>
      <c r="C124" s="11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s="7" customFormat="1" ht="12.75" hidden="1" customHeight="1" x14ac:dyDescent="0.3">
      <c r="A125" s="11" t="s">
        <v>88</v>
      </c>
      <c r="B125" s="22"/>
      <c r="C125" s="22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s="7" customFormat="1" ht="12.75" hidden="1" customHeight="1" x14ac:dyDescent="0.25">
      <c r="A126" s="64" t="s">
        <v>89</v>
      </c>
      <c r="B126" s="9"/>
      <c r="C126" s="9"/>
      <c r="E126" s="100">
        <v>1</v>
      </c>
      <c r="F126" s="101" t="s">
        <v>12</v>
      </c>
      <c r="G126" s="100" t="s">
        <v>53</v>
      </c>
      <c r="H126" s="102" t="s">
        <v>10</v>
      </c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18" s="7" customFormat="1" ht="6" hidden="1" customHeight="1" x14ac:dyDescent="0.25">
      <c r="A127" s="64"/>
      <c r="B127" s="9"/>
      <c r="C127" s="9"/>
      <c r="E127" s="100"/>
      <c r="F127" s="101"/>
      <c r="G127" s="100"/>
      <c r="H127" s="102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 s="7" customFormat="1" ht="12.75" hidden="1" customHeight="1" x14ac:dyDescent="0.25">
      <c r="A128" s="75" t="s">
        <v>91</v>
      </c>
      <c r="B128" s="99"/>
      <c r="C128" s="99"/>
      <c r="E128" s="100">
        <v>1</v>
      </c>
      <c r="F128" s="101" t="s">
        <v>92</v>
      </c>
      <c r="G128" s="100" t="s">
        <v>7</v>
      </c>
      <c r="H128" s="100" t="s">
        <v>8</v>
      </c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s="7" customFormat="1" ht="12.75" hidden="1" customHeight="1" x14ac:dyDescent="0.25">
      <c r="A129" s="75" t="s">
        <v>93</v>
      </c>
      <c r="B129" s="99"/>
      <c r="C129" s="99"/>
      <c r="E129" s="100">
        <v>1</v>
      </c>
      <c r="F129" s="101" t="s">
        <v>92</v>
      </c>
      <c r="G129" s="100" t="s">
        <v>33</v>
      </c>
      <c r="H129" s="100" t="s">
        <v>8</v>
      </c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s="7" customFormat="1" ht="12.75" hidden="1" customHeight="1" x14ac:dyDescent="0.25">
      <c r="A130" s="75" t="s">
        <v>94</v>
      </c>
      <c r="B130" s="104"/>
      <c r="C130" s="104"/>
      <c r="E130" s="100">
        <v>1</v>
      </c>
      <c r="F130" s="101" t="s">
        <v>92</v>
      </c>
      <c r="G130" s="100" t="s">
        <v>33</v>
      </c>
      <c r="H130" s="100" t="s">
        <v>48</v>
      </c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1:18" s="7" customFormat="1" ht="14.15" hidden="1" customHeight="1" x14ac:dyDescent="0.25">
      <c r="A131" s="75" t="s">
        <v>95</v>
      </c>
      <c r="B131" s="104"/>
      <c r="C131" s="104"/>
      <c r="D131" s="101"/>
      <c r="E131" s="274" t="s">
        <v>373</v>
      </c>
      <c r="F131" s="274"/>
      <c r="G131" s="274"/>
      <c r="H131" s="274"/>
      <c r="J131" s="34"/>
      <c r="K131" s="34"/>
      <c r="L131" s="34"/>
      <c r="M131" s="34"/>
      <c r="N131" s="34">
        <f t="shared" ref="N131:N144" si="5">P131-L131</f>
        <v>5000000</v>
      </c>
      <c r="O131" s="34"/>
      <c r="P131" s="34">
        <v>5000000</v>
      </c>
      <c r="Q131" s="34"/>
      <c r="R131" s="34"/>
    </row>
    <row r="132" spans="1:18" s="7" customFormat="1" ht="14.15" hidden="1" customHeight="1" x14ac:dyDescent="0.25">
      <c r="A132" s="75" t="s">
        <v>97</v>
      </c>
      <c r="B132" s="104"/>
      <c r="C132" s="104"/>
      <c r="E132" s="274" t="s">
        <v>374</v>
      </c>
      <c r="F132" s="274"/>
      <c r="G132" s="274"/>
      <c r="H132" s="274"/>
      <c r="J132" s="34">
        <v>0</v>
      </c>
      <c r="K132" s="34"/>
      <c r="L132" s="34"/>
      <c r="M132" s="34"/>
      <c r="N132" s="34">
        <f t="shared" si="5"/>
        <v>0</v>
      </c>
      <c r="O132" s="34"/>
      <c r="P132" s="34"/>
      <c r="Q132" s="34"/>
      <c r="R132" s="34"/>
    </row>
    <row r="133" spans="1:18" s="7" customFormat="1" ht="12.75" hidden="1" customHeight="1" x14ac:dyDescent="0.25">
      <c r="A133" s="75" t="s">
        <v>98</v>
      </c>
      <c r="B133" s="104"/>
      <c r="C133" s="104"/>
      <c r="D133" s="101"/>
      <c r="E133" s="274" t="s">
        <v>375</v>
      </c>
      <c r="F133" s="274"/>
      <c r="G133" s="274"/>
      <c r="H133" s="274"/>
      <c r="J133" s="34"/>
      <c r="K133" s="34"/>
      <c r="L133" s="34"/>
      <c r="M133" s="34"/>
      <c r="N133" s="34">
        <f t="shared" si="5"/>
        <v>0</v>
      </c>
      <c r="O133" s="34"/>
      <c r="P133" s="34"/>
      <c r="Q133" s="34"/>
      <c r="R133" s="34"/>
    </row>
    <row r="134" spans="1:18" s="7" customFormat="1" ht="14.15" hidden="1" customHeight="1" x14ac:dyDescent="0.25">
      <c r="A134" s="75" t="s">
        <v>99</v>
      </c>
      <c r="B134" s="99"/>
      <c r="C134" s="99"/>
      <c r="E134" s="274" t="s">
        <v>643</v>
      </c>
      <c r="F134" s="274"/>
      <c r="G134" s="274"/>
      <c r="H134" s="274"/>
      <c r="J134" s="34"/>
      <c r="K134" s="34"/>
      <c r="L134" s="34"/>
      <c r="M134" s="34"/>
      <c r="N134" s="34">
        <f t="shared" si="5"/>
        <v>0</v>
      </c>
      <c r="O134" s="34"/>
      <c r="P134" s="34"/>
      <c r="Q134" s="34"/>
      <c r="R134" s="34"/>
    </row>
    <row r="135" spans="1:18" s="7" customFormat="1" ht="12.75" hidden="1" customHeight="1" x14ac:dyDescent="0.25">
      <c r="A135" s="75" t="s">
        <v>174</v>
      </c>
      <c r="B135" s="99"/>
      <c r="C135" s="99"/>
      <c r="E135" s="274" t="s">
        <v>644</v>
      </c>
      <c r="F135" s="274"/>
      <c r="G135" s="274"/>
      <c r="H135" s="274"/>
      <c r="J135" s="34"/>
      <c r="K135" s="34"/>
      <c r="L135" s="34"/>
      <c r="M135" s="34"/>
      <c r="N135" s="34">
        <f t="shared" si="5"/>
        <v>0</v>
      </c>
      <c r="O135" s="34"/>
      <c r="P135" s="34"/>
      <c r="Q135" s="34"/>
      <c r="R135" s="34"/>
    </row>
    <row r="136" spans="1:18" s="7" customFormat="1" ht="14.15" hidden="1" customHeight="1" x14ac:dyDescent="0.25">
      <c r="A136" s="75" t="s">
        <v>175</v>
      </c>
      <c r="B136" s="99"/>
      <c r="C136" s="99"/>
      <c r="E136" s="274" t="s">
        <v>645</v>
      </c>
      <c r="F136" s="274"/>
      <c r="G136" s="274"/>
      <c r="H136" s="274"/>
      <c r="J136" s="34"/>
      <c r="K136" s="34"/>
      <c r="L136" s="34"/>
      <c r="M136" s="34"/>
      <c r="N136" s="34">
        <f t="shared" si="5"/>
        <v>0</v>
      </c>
      <c r="O136" s="34"/>
      <c r="P136" s="34"/>
      <c r="Q136" s="34"/>
      <c r="R136" s="34"/>
    </row>
    <row r="137" spans="1:18" s="7" customFormat="1" ht="14.15" hidden="1" customHeight="1" x14ac:dyDescent="0.25">
      <c r="A137" s="75" t="s">
        <v>176</v>
      </c>
      <c r="B137" s="99"/>
      <c r="C137" s="99"/>
      <c r="E137" s="274" t="s">
        <v>776</v>
      </c>
      <c r="F137" s="274"/>
      <c r="G137" s="274"/>
      <c r="H137" s="274"/>
      <c r="J137" s="34"/>
      <c r="K137" s="34"/>
      <c r="L137" s="34"/>
      <c r="M137" s="34"/>
      <c r="N137" s="34">
        <f t="shared" si="5"/>
        <v>15000000</v>
      </c>
      <c r="O137" s="34"/>
      <c r="P137" s="34">
        <v>15000000</v>
      </c>
      <c r="Q137" s="34"/>
      <c r="R137" s="34"/>
    </row>
    <row r="138" spans="1:18" s="7" customFormat="1" ht="12.75" hidden="1" customHeight="1" x14ac:dyDescent="0.25">
      <c r="A138" s="75" t="s">
        <v>100</v>
      </c>
      <c r="B138" s="99"/>
      <c r="C138" s="99"/>
      <c r="E138" s="274" t="s">
        <v>718</v>
      </c>
      <c r="F138" s="274"/>
      <c r="G138" s="274"/>
      <c r="H138" s="274"/>
      <c r="J138" s="34"/>
      <c r="K138" s="34"/>
      <c r="L138" s="34"/>
      <c r="M138" s="34"/>
      <c r="N138" s="34">
        <f t="shared" si="5"/>
        <v>0</v>
      </c>
      <c r="O138" s="34"/>
      <c r="P138" s="34"/>
      <c r="Q138" s="34"/>
      <c r="R138" s="34"/>
    </row>
    <row r="139" spans="1:18" s="7" customFormat="1" ht="12.75" hidden="1" customHeight="1" x14ac:dyDescent="0.25">
      <c r="A139" s="75" t="s">
        <v>102</v>
      </c>
      <c r="B139" s="99"/>
      <c r="C139" s="99"/>
      <c r="E139" s="274" t="s">
        <v>719</v>
      </c>
      <c r="F139" s="274"/>
      <c r="G139" s="274"/>
      <c r="H139" s="274"/>
      <c r="J139" s="34"/>
      <c r="K139" s="34"/>
      <c r="L139" s="34"/>
      <c r="M139" s="34"/>
      <c r="N139" s="34">
        <f t="shared" si="5"/>
        <v>0</v>
      </c>
      <c r="O139" s="34"/>
      <c r="P139" s="34"/>
      <c r="Q139" s="34"/>
      <c r="R139" s="34"/>
    </row>
    <row r="140" spans="1:18" s="7" customFormat="1" ht="12.75" hidden="1" customHeight="1" x14ac:dyDescent="0.25">
      <c r="A140" s="75" t="s">
        <v>103</v>
      </c>
      <c r="B140" s="99"/>
      <c r="C140" s="99"/>
      <c r="E140" s="274" t="s">
        <v>836</v>
      </c>
      <c r="F140" s="274"/>
      <c r="G140" s="274"/>
      <c r="H140" s="274"/>
      <c r="J140" s="34"/>
      <c r="K140" s="34"/>
      <c r="L140" s="34"/>
      <c r="M140" s="34"/>
      <c r="N140" s="34">
        <f t="shared" si="5"/>
        <v>1000000</v>
      </c>
      <c r="O140" s="34"/>
      <c r="P140" s="34">
        <v>1000000</v>
      </c>
      <c r="Q140" s="34"/>
      <c r="R140" s="34"/>
    </row>
    <row r="141" spans="1:18" s="7" customFormat="1" ht="14.15" hidden="1" customHeight="1" x14ac:dyDescent="0.25">
      <c r="A141" s="75" t="s">
        <v>104</v>
      </c>
      <c r="B141" s="99"/>
      <c r="C141" s="99"/>
      <c r="D141" s="101"/>
      <c r="E141" s="274" t="s">
        <v>377</v>
      </c>
      <c r="F141" s="274"/>
      <c r="G141" s="274"/>
      <c r="H141" s="274"/>
      <c r="J141" s="34">
        <v>29555</v>
      </c>
      <c r="K141" s="34"/>
      <c r="L141" s="34"/>
      <c r="M141" s="34"/>
      <c r="N141" s="34">
        <f>P141-L141</f>
        <v>200000</v>
      </c>
      <c r="O141" s="34"/>
      <c r="P141" s="34">
        <v>200000</v>
      </c>
      <c r="Q141" s="34"/>
      <c r="R141" s="34"/>
    </row>
    <row r="142" spans="1:18" s="7" customFormat="1" ht="12.75" hidden="1" customHeight="1" x14ac:dyDescent="0.25">
      <c r="A142" s="75" t="s">
        <v>105</v>
      </c>
      <c r="B142" s="99"/>
      <c r="C142" s="99"/>
      <c r="D142" s="101"/>
      <c r="E142" s="274" t="s">
        <v>694</v>
      </c>
      <c r="F142" s="274"/>
      <c r="G142" s="274"/>
      <c r="H142" s="274"/>
      <c r="J142" s="34"/>
      <c r="K142" s="34"/>
      <c r="L142" s="34"/>
      <c r="M142" s="34"/>
      <c r="N142" s="34">
        <f t="shared" si="5"/>
        <v>0</v>
      </c>
      <c r="O142" s="34"/>
      <c r="P142" s="34"/>
      <c r="Q142" s="34"/>
      <c r="R142" s="34"/>
    </row>
    <row r="143" spans="1:18" s="7" customFormat="1" ht="12.75" hidden="1" customHeight="1" x14ac:dyDescent="0.25">
      <c r="A143" s="75" t="s">
        <v>96</v>
      </c>
      <c r="B143" s="99"/>
      <c r="C143" s="99"/>
      <c r="E143" s="274" t="s">
        <v>379</v>
      </c>
      <c r="F143" s="274"/>
      <c r="G143" s="274"/>
      <c r="H143" s="274"/>
      <c r="J143" s="34"/>
      <c r="K143" s="34"/>
      <c r="L143" s="34"/>
      <c r="M143" s="34"/>
      <c r="N143" s="34">
        <f t="shared" si="5"/>
        <v>5000000</v>
      </c>
      <c r="O143" s="34"/>
      <c r="P143" s="34">
        <v>5000000</v>
      </c>
      <c r="Q143" s="34"/>
      <c r="R143" s="170"/>
    </row>
    <row r="144" spans="1:18" s="7" customFormat="1" ht="14.15" hidden="1" customHeight="1" x14ac:dyDescent="0.25">
      <c r="A144" s="75" t="s">
        <v>106</v>
      </c>
      <c r="B144" s="99"/>
      <c r="C144" s="99"/>
      <c r="D144" s="101"/>
      <c r="E144" s="274" t="s">
        <v>615</v>
      </c>
      <c r="F144" s="274"/>
      <c r="G144" s="274"/>
      <c r="H144" s="274"/>
      <c r="J144" s="34">
        <v>124200</v>
      </c>
      <c r="K144" s="34"/>
      <c r="L144" s="34"/>
      <c r="M144" s="34"/>
      <c r="N144" s="34">
        <f t="shared" si="5"/>
        <v>11789300</v>
      </c>
      <c r="O144" s="34"/>
      <c r="P144" s="34">
        <v>11789300</v>
      </c>
      <c r="Q144" s="34"/>
      <c r="R144" s="170"/>
    </row>
    <row r="145" spans="1:21" s="7" customFormat="1" ht="12.75" hidden="1" customHeight="1" x14ac:dyDescent="0.25">
      <c r="A145" s="75" t="s">
        <v>177</v>
      </c>
      <c r="B145" s="99"/>
      <c r="C145" s="99"/>
      <c r="D145" s="101"/>
      <c r="E145" s="274" t="s">
        <v>721</v>
      </c>
      <c r="F145" s="274"/>
      <c r="G145" s="274"/>
      <c r="H145" s="27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21" s="7" customFormat="1" ht="12.75" hidden="1" customHeight="1" x14ac:dyDescent="0.25">
      <c r="A146" s="75" t="s">
        <v>178</v>
      </c>
      <c r="B146" s="99"/>
      <c r="C146" s="99"/>
      <c r="D146" s="101"/>
      <c r="E146" s="274" t="s">
        <v>722</v>
      </c>
      <c r="F146" s="274"/>
      <c r="G146" s="274"/>
      <c r="H146" s="27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21" s="7" customFormat="1" ht="9" hidden="1" customHeight="1" x14ac:dyDescent="0.25">
      <c r="A147" s="75"/>
      <c r="B147" s="99"/>
      <c r="C147" s="99"/>
      <c r="D147" s="101"/>
      <c r="E147" s="100"/>
      <c r="F147" s="101"/>
      <c r="G147" s="100"/>
      <c r="H147" s="100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21" s="7" customFormat="1" ht="18" customHeight="1" x14ac:dyDescent="0.25">
      <c r="A148" s="255" t="s">
        <v>856</v>
      </c>
      <c r="B148" s="99"/>
      <c r="C148" s="99"/>
      <c r="D148" s="101"/>
      <c r="E148" s="100"/>
      <c r="F148" s="101"/>
      <c r="G148" s="100"/>
      <c r="H148" s="100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21" s="7" customFormat="1" ht="15" customHeight="1" x14ac:dyDescent="0.25">
      <c r="A149" s="31" t="s">
        <v>89</v>
      </c>
      <c r="B149" s="99"/>
      <c r="C149" s="99"/>
      <c r="D149" s="101"/>
      <c r="E149" s="296" t="s">
        <v>723</v>
      </c>
      <c r="F149" s="297"/>
      <c r="G149" s="297"/>
      <c r="H149" s="297"/>
      <c r="J149" s="34">
        <v>65914.2</v>
      </c>
      <c r="K149" s="34"/>
      <c r="L149" s="34"/>
      <c r="M149" s="34"/>
      <c r="N149" s="34">
        <f t="shared" ref="N149" si="6">P149-L149</f>
        <v>810000</v>
      </c>
      <c r="O149" s="34"/>
      <c r="P149" s="34">
        <v>810000</v>
      </c>
      <c r="Q149" s="34"/>
      <c r="R149" s="34">
        <v>13200000</v>
      </c>
    </row>
    <row r="150" spans="1:21" s="25" customFormat="1" ht="18" customHeight="1" x14ac:dyDescent="0.3">
      <c r="A150" s="58" t="s">
        <v>107</v>
      </c>
      <c r="B150" s="24"/>
      <c r="C150" s="24"/>
      <c r="J150" s="20">
        <f>SUM(J128:J149)</f>
        <v>219669.2</v>
      </c>
      <c r="K150" s="21"/>
      <c r="L150" s="20">
        <f>SUM(L128:L149)</f>
        <v>0</v>
      </c>
      <c r="M150" s="148"/>
      <c r="N150" s="20">
        <f>SUM(N128:N149)</f>
        <v>38799300</v>
      </c>
      <c r="O150" s="148"/>
      <c r="P150" s="20">
        <f>SUM(P128:P149)</f>
        <v>38799300</v>
      </c>
      <c r="Q150" s="148"/>
      <c r="R150" s="20">
        <f>SUM(R131:R149)</f>
        <v>13200000</v>
      </c>
      <c r="T150" s="25">
        <f>SUM(R131:R149)</f>
        <v>13200000</v>
      </c>
    </row>
    <row r="151" spans="1:21" s="7" customFormat="1" ht="6" customHeight="1" x14ac:dyDescent="0.25"/>
    <row r="152" spans="1:21" s="7" customFormat="1" ht="20.149999999999999" customHeight="1" thickBot="1" x14ac:dyDescent="0.35">
      <c r="A152" s="11" t="s">
        <v>109</v>
      </c>
      <c r="B152" s="26"/>
      <c r="C152" s="26"/>
      <c r="J152" s="27">
        <f>J150+J111+J39</f>
        <v>563131639.38999999</v>
      </c>
      <c r="K152" s="21"/>
      <c r="L152" s="27">
        <f>L39+L111+L122+L150</f>
        <v>371860512.78000003</v>
      </c>
      <c r="N152" s="27">
        <f>N39+N111+N122+N150</f>
        <v>611860442.89999998</v>
      </c>
      <c r="P152" s="27">
        <f>P39+P111+P122+P150</f>
        <v>983720955.68000007</v>
      </c>
      <c r="R152" s="27">
        <f>R39+R111+R122+R150</f>
        <v>1067559470.9200001</v>
      </c>
      <c r="U152" s="7">
        <f>N152-56015269.5</f>
        <v>555845173.39999998</v>
      </c>
    </row>
    <row r="153" spans="1:21" s="7" customFormat="1" ht="12.75" customHeight="1" thickTop="1" x14ac:dyDescent="0.3">
      <c r="A153" s="11"/>
      <c r="B153" s="26"/>
      <c r="C153" s="26"/>
      <c r="J153" s="21"/>
      <c r="K153" s="21"/>
      <c r="L153" s="21"/>
      <c r="N153" s="21"/>
      <c r="P153" s="21"/>
      <c r="R153" s="21"/>
    </row>
    <row r="154" spans="1:21" s="7" customFormat="1" ht="12.75" customHeight="1" x14ac:dyDescent="0.3">
      <c r="A154" s="11"/>
      <c r="B154" s="26"/>
      <c r="C154" s="26"/>
      <c r="J154" s="21"/>
      <c r="K154" s="21"/>
      <c r="L154" s="21"/>
      <c r="N154" s="21"/>
      <c r="P154" s="21"/>
      <c r="R154" s="21"/>
    </row>
    <row r="155" spans="1:21" s="7" customFormat="1" x14ac:dyDescent="0.25">
      <c r="A155" s="29"/>
      <c r="B155" s="29"/>
      <c r="C155" s="29"/>
      <c r="D155" s="32"/>
      <c r="E155" s="29"/>
      <c r="F155" s="29"/>
      <c r="H155" s="33"/>
      <c r="I155" s="33"/>
      <c r="J155" s="33"/>
      <c r="K155" s="33"/>
      <c r="L155" s="33"/>
      <c r="M155" s="33"/>
    </row>
    <row r="156" spans="1:21" x14ac:dyDescent="0.25">
      <c r="A156" s="68" t="s">
        <v>132</v>
      </c>
      <c r="D156" s="31"/>
      <c r="E156" s="30"/>
      <c r="G156" s="29"/>
      <c r="I156" s="29"/>
      <c r="J156" s="289" t="s">
        <v>262</v>
      </c>
      <c r="K156" s="289"/>
      <c r="L156" s="289"/>
      <c r="M156" s="42"/>
      <c r="N156" s="44"/>
      <c r="O156" s="44"/>
      <c r="P156" s="43" t="s">
        <v>134</v>
      </c>
    </row>
    <row r="157" spans="1:21" x14ac:dyDescent="0.25">
      <c r="A157" s="45"/>
      <c r="D157" s="31"/>
      <c r="E157" s="46"/>
      <c r="G157" s="29"/>
      <c r="I157" s="29"/>
      <c r="J157" s="108"/>
      <c r="M157" s="108"/>
      <c r="N157" s="34"/>
      <c r="O157" s="34"/>
      <c r="P157" s="46"/>
    </row>
    <row r="158" spans="1:21" x14ac:dyDescent="0.25">
      <c r="A158" s="45"/>
      <c r="D158" s="31"/>
      <c r="E158" s="46"/>
      <c r="G158" s="29"/>
      <c r="I158" s="29"/>
      <c r="J158" s="108"/>
      <c r="M158" s="108"/>
      <c r="N158" s="34"/>
      <c r="O158" s="34"/>
      <c r="P158" s="46"/>
    </row>
    <row r="159" spans="1:21" x14ac:dyDescent="0.25">
      <c r="A159" s="45"/>
      <c r="D159" s="31"/>
      <c r="E159" s="46"/>
      <c r="G159" s="29"/>
      <c r="I159" s="29"/>
      <c r="J159" s="29"/>
      <c r="M159" s="29"/>
      <c r="P159" s="48"/>
    </row>
    <row r="160" spans="1:21" ht="13" x14ac:dyDescent="0.3">
      <c r="A160" s="292" t="s">
        <v>272</v>
      </c>
      <c r="B160" s="292"/>
      <c r="C160" s="292"/>
      <c r="D160" s="29"/>
      <c r="E160" s="48"/>
      <c r="G160" s="29"/>
      <c r="I160" s="29"/>
      <c r="J160" s="292" t="s">
        <v>274</v>
      </c>
      <c r="K160" s="292"/>
      <c r="L160" s="292"/>
      <c r="M160" s="52"/>
      <c r="N160" s="54"/>
      <c r="O160" s="54"/>
      <c r="P160" s="53" t="s">
        <v>136</v>
      </c>
    </row>
    <row r="161" spans="1:16" ht="13" x14ac:dyDescent="0.3">
      <c r="A161" s="289" t="s">
        <v>291</v>
      </c>
      <c r="B161" s="289"/>
      <c r="C161" s="289"/>
      <c r="D161" s="50"/>
      <c r="E161" s="51"/>
      <c r="G161" s="29"/>
      <c r="I161" s="29"/>
      <c r="J161" s="289" t="s">
        <v>255</v>
      </c>
      <c r="K161" s="289"/>
      <c r="L161" s="289"/>
      <c r="M161" s="31"/>
      <c r="N161" s="33"/>
      <c r="O161" s="33"/>
      <c r="P161" s="55" t="s">
        <v>138</v>
      </c>
    </row>
    <row r="162" spans="1:16" x14ac:dyDescent="0.25">
      <c r="A162" s="67"/>
      <c r="D162" s="29"/>
      <c r="E162" s="30"/>
      <c r="G162" s="29"/>
      <c r="I162" s="29"/>
      <c r="J162" s="31"/>
      <c r="M162" s="31"/>
      <c r="N162" s="33"/>
      <c r="O162" s="33"/>
      <c r="P162" s="55"/>
    </row>
    <row r="165" spans="1:16" x14ac:dyDescent="0.25">
      <c r="J165" s="1">
        <f>J152</f>
        <v>563131639.38999999</v>
      </c>
    </row>
    <row r="166" spans="1:16" x14ac:dyDescent="0.25">
      <c r="J166" s="1">
        <v>5075200</v>
      </c>
    </row>
    <row r="168" spans="1:16" ht="13" x14ac:dyDescent="0.3">
      <c r="J168" s="219">
        <f>J165+J166</f>
        <v>568206839.38999999</v>
      </c>
    </row>
  </sheetData>
  <customSheetViews>
    <customSheetView guid="{DE3A1FFE-44A0-41BD-98AB-2A2226968564}" showPageBreaks="1" printArea="1" hiddenRows="1" view="pageBreakPreview">
      <pane xSplit="1" ySplit="14" topLeftCell="B42" activePane="bottomRight" state="frozen"/>
      <selection pane="bottomRight" activeCell="R90" sqref="R90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48" activePane="bottomRight" state="frozen"/>
      <selection pane="bottomRight" activeCell="R96" sqref="R96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38" activePane="bottomRight" state="frozen"/>
      <selection pane="bottomRight" activeCell="A34" sqref="A34:XFD34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96" activePane="bottomRight" state="frozen"/>
      <selection pane="bottomRight" activeCell="A139" sqref="A139:XFD139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pane xSplit="1" ySplit="14" topLeftCell="B160" activePane="bottomRight" state="frozen"/>
      <selection pane="bottomRight" activeCell="A133" sqref="A133:XFD133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15">
    <mergeCell ref="E145:H145"/>
    <mergeCell ref="E146:H146"/>
    <mergeCell ref="E149:H149"/>
    <mergeCell ref="E140:H140"/>
    <mergeCell ref="E141:H141"/>
    <mergeCell ref="E142:H142"/>
    <mergeCell ref="E143:H143"/>
    <mergeCell ref="E144:H144"/>
    <mergeCell ref="E135:H135"/>
    <mergeCell ref="E136:H136"/>
    <mergeCell ref="E137:H137"/>
    <mergeCell ref="E138:H138"/>
    <mergeCell ref="E139:H139"/>
    <mergeCell ref="E110:H110"/>
    <mergeCell ref="E131:H131"/>
    <mergeCell ref="E132:H132"/>
    <mergeCell ref="E133:H133"/>
    <mergeCell ref="E134:H134"/>
    <mergeCell ref="E105:H105"/>
    <mergeCell ref="E106:H106"/>
    <mergeCell ref="E107:H107"/>
    <mergeCell ref="E108:H108"/>
    <mergeCell ref="E109:H109"/>
    <mergeCell ref="E100:H100"/>
    <mergeCell ref="E101:H101"/>
    <mergeCell ref="E102:H102"/>
    <mergeCell ref="E103:H103"/>
    <mergeCell ref="E104:H104"/>
    <mergeCell ref="E95:H95"/>
    <mergeCell ref="E96:H96"/>
    <mergeCell ref="E97:H97"/>
    <mergeCell ref="E98:H98"/>
    <mergeCell ref="E99:H99"/>
    <mergeCell ref="E90:H90"/>
    <mergeCell ref="E91:H91"/>
    <mergeCell ref="E92:H92"/>
    <mergeCell ref="E93:H93"/>
    <mergeCell ref="E94:H94"/>
    <mergeCell ref="E80:H80"/>
    <mergeCell ref="E81:H81"/>
    <mergeCell ref="E82:H82"/>
    <mergeCell ref="E83:H83"/>
    <mergeCell ref="E84:H84"/>
    <mergeCell ref="E75:H75"/>
    <mergeCell ref="E76:H76"/>
    <mergeCell ref="E77:H77"/>
    <mergeCell ref="E78:H78"/>
    <mergeCell ref="E79:H79"/>
    <mergeCell ref="E70:H70"/>
    <mergeCell ref="E71:H71"/>
    <mergeCell ref="E72:H72"/>
    <mergeCell ref="E73:H73"/>
    <mergeCell ref="E74:H74"/>
    <mergeCell ref="E65:H65"/>
    <mergeCell ref="E66:H66"/>
    <mergeCell ref="E67:H67"/>
    <mergeCell ref="E68:H68"/>
    <mergeCell ref="E69:H69"/>
    <mergeCell ref="E60:H60"/>
    <mergeCell ref="E61:H61"/>
    <mergeCell ref="E62:H62"/>
    <mergeCell ref="E63:H63"/>
    <mergeCell ref="E64:H64"/>
    <mergeCell ref="E55:H55"/>
    <mergeCell ref="E56:H56"/>
    <mergeCell ref="E57:H57"/>
    <mergeCell ref="E58:H58"/>
    <mergeCell ref="E59:H59"/>
    <mergeCell ref="E50:H50"/>
    <mergeCell ref="E51:H51"/>
    <mergeCell ref="E52:H52"/>
    <mergeCell ref="E53:H53"/>
    <mergeCell ref="E54:H54"/>
    <mergeCell ref="E47:H47"/>
    <mergeCell ref="E48:H48"/>
    <mergeCell ref="E49:H49"/>
    <mergeCell ref="E24:H24"/>
    <mergeCell ref="E25:H25"/>
    <mergeCell ref="E42:H42"/>
    <mergeCell ref="E43:H43"/>
    <mergeCell ref="E44:H44"/>
    <mergeCell ref="E33:H33"/>
    <mergeCell ref="E34:H34"/>
    <mergeCell ref="E35:H35"/>
    <mergeCell ref="E36:H36"/>
    <mergeCell ref="E37:H37"/>
    <mergeCell ref="E28:H28"/>
    <mergeCell ref="E29:H29"/>
    <mergeCell ref="E30:H30"/>
    <mergeCell ref="E31:H31"/>
    <mergeCell ref="E32:H32"/>
    <mergeCell ref="A3:S3"/>
    <mergeCell ref="A4:S4"/>
    <mergeCell ref="L11:P11"/>
    <mergeCell ref="A13:C13"/>
    <mergeCell ref="E13:H13"/>
    <mergeCell ref="P12:P14"/>
    <mergeCell ref="J156:L156"/>
    <mergeCell ref="J160:L160"/>
    <mergeCell ref="J161:L161"/>
    <mergeCell ref="A15:C15"/>
    <mergeCell ref="E15:H15"/>
    <mergeCell ref="A111:C111"/>
    <mergeCell ref="A160:C160"/>
    <mergeCell ref="A161:C161"/>
    <mergeCell ref="E18:H18"/>
    <mergeCell ref="E19:H19"/>
    <mergeCell ref="E20:H20"/>
    <mergeCell ref="E21:H21"/>
    <mergeCell ref="E22:H22"/>
    <mergeCell ref="E23:H23"/>
    <mergeCell ref="E26:H26"/>
    <mergeCell ref="E27:H27"/>
    <mergeCell ref="E45:H45"/>
    <mergeCell ref="E46:H46"/>
  </mergeCells>
  <phoneticPr fontId="15" type="noConversion"/>
  <printOptions horizontalCentered="1"/>
  <pageMargins left="0.75" right="0.5" top="0.8" bottom="0.9" header="0.75" footer="0.5"/>
  <pageSetup paperSize="5" scale="90" orientation="landscape" horizontalDpi="4294967292" verticalDpi="300" r:id="rId6"/>
  <headerFooter alignWithMargins="0">
    <oddFooter>&amp;C&amp;"Arial Narrow,Regular"&amp;9Page &amp;P of &amp;N</oddFooter>
  </headerFooter>
  <rowBreaks count="2" manualBreakCount="2">
    <brk id="40" max="18" man="1"/>
    <brk id="123" max="18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63"/>
  <sheetViews>
    <sheetView view="pageBreakPreview" zoomScaleNormal="85" zoomScaleSheetLayoutView="100" workbookViewId="0">
      <pane xSplit="1" ySplit="16" topLeftCell="B17" activePane="bottomRight" state="frozen"/>
      <selection pane="topRight" activeCell="B1" sqref="B1"/>
      <selection pane="bottomLeft" activeCell="A15" sqref="A15"/>
      <selection pane="bottomRight" sqref="A1:S1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9" width="8.84375" style="1"/>
    <col min="20" max="20" width="10.3046875" style="1" bestFit="1" customWidth="1"/>
    <col min="21" max="21" width="11.07421875" style="1" bestFit="1" customWidth="1"/>
    <col min="22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308</v>
      </c>
      <c r="H6" s="3"/>
      <c r="I6" s="3"/>
      <c r="R6" s="70">
        <v>4411</v>
      </c>
    </row>
    <row r="7" spans="1:19" ht="15" customHeight="1" x14ac:dyDescent="0.3">
      <c r="A7" s="5" t="s">
        <v>118</v>
      </c>
      <c r="B7" s="2" t="s">
        <v>112</v>
      </c>
      <c r="C7" s="5" t="s">
        <v>211</v>
      </c>
    </row>
    <row r="8" spans="1:19" ht="15" customHeight="1" x14ac:dyDescent="0.3">
      <c r="A8" s="5" t="s">
        <v>119</v>
      </c>
      <c r="B8" s="2" t="s">
        <v>112</v>
      </c>
      <c r="C8" s="5" t="s">
        <v>724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185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85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188"/>
      <c r="L13" s="188" t="s">
        <v>319</v>
      </c>
      <c r="M13" s="188"/>
      <c r="N13" s="188" t="s">
        <v>319</v>
      </c>
      <c r="O13" s="188"/>
      <c r="P13" s="287"/>
      <c r="Q13" s="40"/>
      <c r="R13" s="188">
        <v>2022</v>
      </c>
    </row>
    <row r="14" spans="1:19" ht="15" customHeight="1" x14ac:dyDescent="0.25">
      <c r="A14" s="186"/>
      <c r="B14" s="186"/>
      <c r="C14" s="186"/>
      <c r="D14" s="9"/>
      <c r="E14" s="186"/>
      <c r="F14" s="186"/>
      <c r="G14" s="186"/>
      <c r="H14" s="186"/>
      <c r="I14" s="8"/>
      <c r="J14" s="188" t="s">
        <v>123</v>
      </c>
      <c r="K14" s="188"/>
      <c r="L14" s="188" t="s">
        <v>123</v>
      </c>
      <c r="M14" s="188"/>
      <c r="N14" s="188" t="s">
        <v>125</v>
      </c>
      <c r="O14" s="188"/>
      <c r="P14" s="287"/>
      <c r="Q14" s="40"/>
      <c r="R14" s="187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18" s="7" customFormat="1" ht="18" customHeight="1" x14ac:dyDescent="0.3">
      <c r="A17" s="62" t="s">
        <v>186</v>
      </c>
      <c r="B17" s="12"/>
      <c r="C17" s="12"/>
      <c r="J17" s="13"/>
      <c r="K17" s="13"/>
    </row>
    <row r="18" spans="1:18" s="7" customFormat="1" ht="15" customHeight="1" x14ac:dyDescent="0.25">
      <c r="A18" s="75" t="s">
        <v>6</v>
      </c>
      <c r="B18" s="99"/>
      <c r="C18" s="99"/>
      <c r="D18" s="100"/>
      <c r="E18" s="274" t="s">
        <v>324</v>
      </c>
      <c r="F18" s="274"/>
      <c r="G18" s="274"/>
      <c r="H18" s="274"/>
      <c r="I18" s="100"/>
      <c r="J18" s="13">
        <v>8320386.8099999996</v>
      </c>
      <c r="K18" s="13"/>
      <c r="L18" s="34">
        <v>3966197.2</v>
      </c>
      <c r="M18" s="34"/>
      <c r="N18" s="34">
        <f t="shared" ref="N18:N36" si="0">P18-L18</f>
        <v>7055529.919999999</v>
      </c>
      <c r="O18" s="34"/>
      <c r="P18" s="34">
        <v>11021727.119999999</v>
      </c>
      <c r="Q18" s="34"/>
      <c r="R18" s="34">
        <v>13896957.130000001</v>
      </c>
    </row>
    <row r="19" spans="1:18" s="7" customFormat="1" ht="15" customHeight="1" x14ac:dyDescent="0.25">
      <c r="A19" s="117" t="s">
        <v>9</v>
      </c>
      <c r="B19" s="118"/>
      <c r="C19" s="118"/>
      <c r="E19" s="288" t="s">
        <v>323</v>
      </c>
      <c r="F19" s="288"/>
      <c r="G19" s="288"/>
      <c r="H19" s="288"/>
      <c r="J19" s="35">
        <v>485589.5</v>
      </c>
      <c r="K19" s="35"/>
      <c r="L19" s="34">
        <v>231874.5</v>
      </c>
      <c r="M19" s="34"/>
      <c r="N19" s="34">
        <f t="shared" si="0"/>
        <v>625357.5</v>
      </c>
      <c r="O19" s="34"/>
      <c r="P19" s="34">
        <v>857232</v>
      </c>
      <c r="Q19" s="34"/>
      <c r="R19" s="169">
        <v>893760</v>
      </c>
    </row>
    <row r="20" spans="1:18" s="7" customFormat="1" ht="15" customHeight="1" x14ac:dyDescent="0.25">
      <c r="A20" s="75" t="s">
        <v>11</v>
      </c>
      <c r="B20" s="99"/>
      <c r="C20" s="99"/>
      <c r="D20" s="100"/>
      <c r="E20" s="274" t="s">
        <v>325</v>
      </c>
      <c r="F20" s="274"/>
      <c r="G20" s="274"/>
      <c r="H20" s="274"/>
      <c r="J20" s="13">
        <v>429698.57</v>
      </c>
      <c r="K20" s="13"/>
      <c r="L20" s="34">
        <v>201500</v>
      </c>
      <c r="M20" s="34"/>
      <c r="N20" s="34">
        <f t="shared" si="0"/>
        <v>446500</v>
      </c>
      <c r="O20" s="34"/>
      <c r="P20" s="34">
        <v>648000</v>
      </c>
      <c r="Q20" s="34"/>
      <c r="R20" s="169">
        <v>792000</v>
      </c>
    </row>
    <row r="21" spans="1:18" s="7" customFormat="1" ht="15" customHeight="1" x14ac:dyDescent="0.25">
      <c r="A21" s="75" t="s">
        <v>13</v>
      </c>
      <c r="B21" s="99"/>
      <c r="C21" s="99"/>
      <c r="D21" s="100"/>
      <c r="E21" s="274" t="s">
        <v>326</v>
      </c>
      <c r="F21" s="274"/>
      <c r="G21" s="274"/>
      <c r="H21" s="274"/>
      <c r="J21" s="13">
        <v>97750</v>
      </c>
      <c r="K21" s="13"/>
      <c r="L21" s="34">
        <v>51000</v>
      </c>
      <c r="M21" s="34"/>
      <c r="N21" s="34">
        <f t="shared" si="0"/>
        <v>51000</v>
      </c>
      <c r="O21" s="34"/>
      <c r="P21" s="34">
        <v>102000</v>
      </c>
      <c r="Q21" s="34"/>
      <c r="R21" s="34">
        <v>102000</v>
      </c>
    </row>
    <row r="22" spans="1:18" s="7" customFormat="1" ht="15" customHeight="1" x14ac:dyDescent="0.25">
      <c r="A22" s="75" t="s">
        <v>14</v>
      </c>
      <c r="B22" s="99"/>
      <c r="C22" s="99"/>
      <c r="D22" s="100"/>
      <c r="E22" s="274" t="s">
        <v>327</v>
      </c>
      <c r="F22" s="274"/>
      <c r="G22" s="274"/>
      <c r="H22" s="274"/>
      <c r="J22" s="13"/>
      <c r="K22" s="13"/>
      <c r="L22" s="34"/>
      <c r="M22" s="34"/>
      <c r="N22" s="34">
        <f t="shared" si="0"/>
        <v>25500</v>
      </c>
      <c r="O22" s="34"/>
      <c r="P22" s="34">
        <v>25500</v>
      </c>
      <c r="Q22" s="34"/>
      <c r="R22" s="34">
        <v>25500</v>
      </c>
    </row>
    <row r="23" spans="1:18" s="7" customFormat="1" ht="15" customHeight="1" x14ac:dyDescent="0.25">
      <c r="A23" s="75" t="s">
        <v>16</v>
      </c>
      <c r="B23" s="99"/>
      <c r="C23" s="99"/>
      <c r="D23" s="100"/>
      <c r="E23" s="274" t="s">
        <v>328</v>
      </c>
      <c r="F23" s="274"/>
      <c r="G23" s="274"/>
      <c r="H23" s="274"/>
      <c r="J23" s="13">
        <v>102000</v>
      </c>
      <c r="K23" s="13"/>
      <c r="L23" s="34">
        <v>96000</v>
      </c>
      <c r="M23" s="34"/>
      <c r="N23" s="34">
        <f t="shared" si="0"/>
        <v>54000</v>
      </c>
      <c r="O23" s="34"/>
      <c r="P23" s="34">
        <v>150000</v>
      </c>
      <c r="Q23" s="34"/>
      <c r="R23" s="34">
        <v>186000</v>
      </c>
    </row>
    <row r="24" spans="1:18" s="7" customFormat="1" ht="15" customHeight="1" x14ac:dyDescent="0.25">
      <c r="A24" s="75" t="s">
        <v>140</v>
      </c>
      <c r="B24" s="99"/>
      <c r="C24" s="99"/>
      <c r="D24" s="100"/>
      <c r="E24" s="274" t="s">
        <v>648</v>
      </c>
      <c r="F24" s="274"/>
      <c r="G24" s="274"/>
      <c r="H24" s="274"/>
      <c r="J24" s="13">
        <v>172800</v>
      </c>
      <c r="K24" s="13"/>
      <c r="L24" s="34">
        <v>76050</v>
      </c>
      <c r="M24" s="34"/>
      <c r="N24" s="34">
        <f t="shared" si="0"/>
        <v>373950</v>
      </c>
      <c r="O24" s="34"/>
      <c r="P24" s="34">
        <v>450000</v>
      </c>
      <c r="Q24" s="34"/>
      <c r="R24" s="34">
        <v>558000</v>
      </c>
    </row>
    <row r="25" spans="1:18" s="7" customFormat="1" ht="15" customHeight="1" x14ac:dyDescent="0.25">
      <c r="A25" s="75" t="s">
        <v>695</v>
      </c>
      <c r="B25" s="99"/>
      <c r="C25" s="99"/>
      <c r="D25" s="100"/>
      <c r="E25" s="274" t="s">
        <v>649</v>
      </c>
      <c r="F25" s="274"/>
      <c r="G25" s="274"/>
      <c r="H25" s="274"/>
      <c r="J25" s="13">
        <v>28847.62</v>
      </c>
      <c r="K25" s="13"/>
      <c r="L25" s="34">
        <v>11440.8</v>
      </c>
      <c r="M25" s="34"/>
      <c r="N25" s="34">
        <f t="shared" si="0"/>
        <v>33559.199999999997</v>
      </c>
      <c r="O25" s="34"/>
      <c r="P25" s="34">
        <v>45000</v>
      </c>
      <c r="Q25" s="34"/>
      <c r="R25" s="34">
        <v>55800</v>
      </c>
    </row>
    <row r="26" spans="1:18" s="7" customFormat="1" ht="15" hidden="1" customHeight="1" x14ac:dyDescent="0.25">
      <c r="A26" s="75" t="s">
        <v>18</v>
      </c>
      <c r="B26" s="99"/>
      <c r="C26" s="99"/>
      <c r="D26" s="100"/>
      <c r="E26" s="274" t="s">
        <v>329</v>
      </c>
      <c r="F26" s="274"/>
      <c r="G26" s="274"/>
      <c r="H26" s="274"/>
      <c r="J26" s="13">
        <v>0</v>
      </c>
      <c r="K26" s="13"/>
      <c r="L26" s="34"/>
      <c r="M26" s="34"/>
      <c r="N26" s="34">
        <f t="shared" si="0"/>
        <v>0</v>
      </c>
      <c r="O26" s="34"/>
      <c r="P26" s="34">
        <v>0</v>
      </c>
      <c r="Q26" s="34"/>
      <c r="R26" s="34"/>
    </row>
    <row r="27" spans="1:18" s="7" customFormat="1" ht="15" customHeight="1" x14ac:dyDescent="0.25">
      <c r="A27" s="75" t="s">
        <v>22</v>
      </c>
      <c r="B27" s="99"/>
      <c r="C27" s="99"/>
      <c r="D27" s="100"/>
      <c r="E27" s="274" t="s">
        <v>330</v>
      </c>
      <c r="F27" s="274"/>
      <c r="G27" s="274"/>
      <c r="H27" s="274"/>
      <c r="J27" s="13">
        <v>664407.75</v>
      </c>
      <c r="K27" s="13"/>
      <c r="L27" s="34">
        <v>125448.75</v>
      </c>
      <c r="M27" s="34"/>
      <c r="N27" s="34">
        <f t="shared" si="0"/>
        <v>2077875.9300000002</v>
      </c>
      <c r="O27" s="34"/>
      <c r="P27" s="34">
        <v>2203324.6800000002</v>
      </c>
      <c r="Q27" s="34"/>
      <c r="R27" s="34">
        <v>2629939.6</v>
      </c>
    </row>
    <row r="28" spans="1:18" s="7" customFormat="1" ht="15" hidden="1" customHeight="1" x14ac:dyDescent="0.25">
      <c r="A28" s="75" t="s">
        <v>23</v>
      </c>
      <c r="B28" s="99"/>
      <c r="C28" s="99"/>
      <c r="D28" s="100"/>
      <c r="E28" s="274" t="s">
        <v>331</v>
      </c>
      <c r="F28" s="274"/>
      <c r="G28" s="274"/>
      <c r="H28" s="274"/>
      <c r="J28" s="34"/>
      <c r="K28" s="34"/>
      <c r="L28" s="34"/>
      <c r="M28" s="34"/>
      <c r="N28" s="34">
        <f t="shared" si="0"/>
        <v>0</v>
      </c>
      <c r="O28" s="34"/>
      <c r="P28" s="34"/>
      <c r="Q28" s="34"/>
      <c r="R28" s="34"/>
    </row>
    <row r="29" spans="1:18" s="7" customFormat="1" ht="15" customHeight="1" x14ac:dyDescent="0.25">
      <c r="A29" s="75" t="s">
        <v>26</v>
      </c>
      <c r="B29" s="99"/>
      <c r="C29" s="99"/>
      <c r="D29" s="100"/>
      <c r="E29" s="274" t="s">
        <v>332</v>
      </c>
      <c r="F29" s="274"/>
      <c r="G29" s="274"/>
      <c r="H29" s="274"/>
      <c r="J29" s="34">
        <v>738759</v>
      </c>
      <c r="K29" s="34"/>
      <c r="L29" s="34"/>
      <c r="M29" s="34"/>
      <c r="N29" s="34">
        <f>P29-L29</f>
        <v>992878</v>
      </c>
      <c r="O29" s="34"/>
      <c r="P29" s="34">
        <v>992878</v>
      </c>
      <c r="Q29" s="34"/>
      <c r="R29" s="169">
        <v>1235422</v>
      </c>
    </row>
    <row r="30" spans="1:18" s="7" customFormat="1" ht="15" customHeight="1" x14ac:dyDescent="0.25">
      <c r="A30" s="75" t="s">
        <v>25</v>
      </c>
      <c r="B30" s="99"/>
      <c r="C30" s="99"/>
      <c r="D30" s="100"/>
      <c r="E30" s="275" t="s">
        <v>333</v>
      </c>
      <c r="F30" s="275"/>
      <c r="G30" s="275"/>
      <c r="H30" s="275"/>
      <c r="J30" s="34">
        <v>90000</v>
      </c>
      <c r="K30" s="34"/>
      <c r="L30" s="34"/>
      <c r="M30" s="34"/>
      <c r="N30" s="34">
        <f t="shared" si="0"/>
        <v>135000</v>
      </c>
      <c r="O30" s="34"/>
      <c r="P30" s="34">
        <v>135000</v>
      </c>
      <c r="Q30" s="34"/>
      <c r="R30" s="169">
        <v>165000</v>
      </c>
    </row>
    <row r="31" spans="1:18" s="7" customFormat="1" ht="15" customHeight="1" x14ac:dyDescent="0.25">
      <c r="A31" s="75" t="s">
        <v>139</v>
      </c>
      <c r="B31" s="99"/>
      <c r="C31" s="99"/>
      <c r="D31" s="100"/>
      <c r="E31" s="274" t="s">
        <v>334</v>
      </c>
      <c r="F31" s="274"/>
      <c r="G31" s="274"/>
      <c r="H31" s="274"/>
      <c r="J31" s="13">
        <v>735404</v>
      </c>
      <c r="K31" s="13"/>
      <c r="L31" s="34">
        <v>709619</v>
      </c>
      <c r="M31" s="34"/>
      <c r="N31" s="34">
        <f>P31-L31</f>
        <v>283259</v>
      </c>
      <c r="O31" s="34"/>
      <c r="P31" s="34">
        <v>992878</v>
      </c>
      <c r="Q31" s="34"/>
      <c r="R31" s="169">
        <v>1235422</v>
      </c>
    </row>
    <row r="32" spans="1:18" s="7" customFormat="1" ht="15" customHeight="1" x14ac:dyDescent="0.25">
      <c r="A32" s="75" t="s">
        <v>249</v>
      </c>
      <c r="B32" s="99"/>
      <c r="C32" s="99"/>
      <c r="D32" s="100"/>
      <c r="E32" s="274" t="s">
        <v>335</v>
      </c>
      <c r="F32" s="274"/>
      <c r="G32" s="274"/>
      <c r="H32" s="274"/>
      <c r="J32" s="34">
        <v>1059193.7</v>
      </c>
      <c r="K32" s="34"/>
      <c r="L32" s="34">
        <v>506489.43</v>
      </c>
      <c r="M32" s="34"/>
      <c r="N32" s="34">
        <f t="shared" si="0"/>
        <v>895777.72</v>
      </c>
      <c r="O32" s="34"/>
      <c r="P32" s="34">
        <v>1402267.15</v>
      </c>
      <c r="Q32" s="34"/>
      <c r="R32" s="169">
        <v>1749472.28</v>
      </c>
    </row>
    <row r="33" spans="1:21" s="7" customFormat="1" ht="15" customHeight="1" x14ac:dyDescent="0.25">
      <c r="A33" s="75" t="s">
        <v>29</v>
      </c>
      <c r="B33" s="99"/>
      <c r="C33" s="99"/>
      <c r="D33" s="100"/>
      <c r="E33" s="274" t="s">
        <v>336</v>
      </c>
      <c r="F33" s="274"/>
      <c r="G33" s="274"/>
      <c r="H33" s="274"/>
      <c r="J33" s="34">
        <v>21900</v>
      </c>
      <c r="K33" s="34"/>
      <c r="L33" s="34">
        <v>10100</v>
      </c>
      <c r="M33" s="34"/>
      <c r="N33" s="34">
        <f t="shared" si="0"/>
        <v>22300</v>
      </c>
      <c r="O33" s="34"/>
      <c r="P33" s="34">
        <v>32400</v>
      </c>
      <c r="Q33" s="34"/>
      <c r="R33" s="34">
        <v>39600</v>
      </c>
    </row>
    <row r="34" spans="1:21" s="7" customFormat="1" ht="15" customHeight="1" x14ac:dyDescent="0.25">
      <c r="A34" s="75" t="s">
        <v>30</v>
      </c>
      <c r="B34" s="99"/>
      <c r="C34" s="99"/>
      <c r="D34" s="100"/>
      <c r="E34" s="274" t="s">
        <v>337</v>
      </c>
      <c r="F34" s="274"/>
      <c r="G34" s="274"/>
      <c r="H34" s="274"/>
      <c r="J34" s="34">
        <v>119609.42</v>
      </c>
      <c r="K34" s="34"/>
      <c r="L34" s="34">
        <v>55837.21</v>
      </c>
      <c r="M34" s="34"/>
      <c r="N34" s="34">
        <f t="shared" si="0"/>
        <v>140849.42000000001</v>
      </c>
      <c r="O34" s="34"/>
      <c r="P34" s="34">
        <v>196686.63</v>
      </c>
      <c r="Q34" s="34"/>
      <c r="R34" s="169">
        <v>285665.28000000003</v>
      </c>
    </row>
    <row r="35" spans="1:21" s="7" customFormat="1" ht="15" customHeight="1" x14ac:dyDescent="0.25">
      <c r="A35" s="75" t="s">
        <v>31</v>
      </c>
      <c r="B35" s="99"/>
      <c r="C35" s="99"/>
      <c r="D35" s="100"/>
      <c r="E35" s="274" t="s">
        <v>338</v>
      </c>
      <c r="F35" s="274"/>
      <c r="G35" s="274"/>
      <c r="H35" s="274"/>
      <c r="J35" s="34">
        <v>21863.86</v>
      </c>
      <c r="K35" s="34"/>
      <c r="L35" s="34">
        <v>10100</v>
      </c>
      <c r="M35" s="34"/>
      <c r="N35" s="34">
        <f t="shared" si="0"/>
        <v>22300</v>
      </c>
      <c r="O35" s="34"/>
      <c r="P35" s="34">
        <v>32400</v>
      </c>
      <c r="Q35" s="34"/>
      <c r="R35" s="34">
        <v>39600</v>
      </c>
    </row>
    <row r="36" spans="1:21" s="7" customFormat="1" ht="15" customHeight="1" x14ac:dyDescent="0.25">
      <c r="A36" s="75" t="s">
        <v>32</v>
      </c>
      <c r="B36" s="99"/>
      <c r="C36" s="99"/>
      <c r="D36" s="100"/>
      <c r="E36" s="274" t="s">
        <v>339</v>
      </c>
      <c r="F36" s="274"/>
      <c r="G36" s="274"/>
      <c r="H36" s="274"/>
      <c r="J36" s="34"/>
      <c r="K36" s="34"/>
      <c r="L36" s="34"/>
      <c r="M36" s="34"/>
      <c r="N36" s="34">
        <f t="shared" si="0"/>
        <v>1740180.31</v>
      </c>
      <c r="O36" s="34"/>
      <c r="P36" s="34">
        <v>1740180.31</v>
      </c>
      <c r="Q36" s="34"/>
      <c r="R36" s="34">
        <v>1223033.6399999999</v>
      </c>
    </row>
    <row r="37" spans="1:21" s="7" customFormat="1" ht="15" customHeight="1" x14ac:dyDescent="0.25">
      <c r="A37" s="75" t="s">
        <v>34</v>
      </c>
      <c r="B37" s="99"/>
      <c r="C37" s="99"/>
      <c r="D37" s="100"/>
      <c r="E37" s="274" t="s">
        <v>340</v>
      </c>
      <c r="F37" s="274"/>
      <c r="G37" s="274"/>
      <c r="H37" s="274"/>
      <c r="J37" s="34">
        <v>95000</v>
      </c>
      <c r="K37" s="34"/>
      <c r="L37" s="34">
        <v>5000</v>
      </c>
      <c r="M37" s="34"/>
      <c r="N37" s="34">
        <f>P37-L37</f>
        <v>140000</v>
      </c>
      <c r="O37" s="34"/>
      <c r="P37" s="34">
        <v>145000</v>
      </c>
      <c r="Q37" s="34"/>
      <c r="R37" s="34">
        <v>165000</v>
      </c>
    </row>
    <row r="38" spans="1:21" s="7" customFormat="1" ht="12.75" hidden="1" customHeight="1" x14ac:dyDescent="0.25">
      <c r="A38" s="75" t="s">
        <v>148</v>
      </c>
      <c r="B38" s="99"/>
      <c r="C38" s="99"/>
      <c r="D38" s="100"/>
      <c r="E38" s="100">
        <v>5</v>
      </c>
      <c r="F38" s="101" t="s">
        <v>7</v>
      </c>
      <c r="G38" s="100" t="s">
        <v>28</v>
      </c>
      <c r="H38" s="100" t="s">
        <v>63</v>
      </c>
      <c r="J38" s="34"/>
      <c r="K38" s="34"/>
      <c r="L38" s="34"/>
      <c r="M38" s="34"/>
      <c r="N38" s="34"/>
      <c r="O38" s="34"/>
      <c r="P38" s="34"/>
      <c r="Q38" s="34"/>
      <c r="R38" s="34"/>
    </row>
    <row r="39" spans="1:21" s="7" customFormat="1" ht="18" customHeight="1" x14ac:dyDescent="0.3">
      <c r="A39" s="58" t="s">
        <v>35</v>
      </c>
      <c r="B39" s="24"/>
      <c r="C39" s="24"/>
      <c r="J39" s="138">
        <f>SUM(J18:J38)</f>
        <v>13183210.229999997</v>
      </c>
      <c r="K39" s="139"/>
      <c r="L39" s="138">
        <f>SUM(L18:L38)</f>
        <v>6056656.8899999997</v>
      </c>
      <c r="M39" s="34"/>
      <c r="N39" s="138">
        <f>SUM(N18:N38)</f>
        <v>15115816.999999998</v>
      </c>
      <c r="O39" s="34"/>
      <c r="P39" s="138">
        <f>SUM(P18:P38)</f>
        <v>21172473.889999993</v>
      </c>
      <c r="Q39" s="34"/>
      <c r="R39" s="138">
        <f>SUM(R18:R38)</f>
        <v>25278171.930000003</v>
      </c>
      <c r="T39" s="7">
        <f>L39+4500</f>
        <v>6061156.8899999997</v>
      </c>
      <c r="U39" s="7">
        <f>P39+4500</f>
        <v>21176973.889999993</v>
      </c>
    </row>
    <row r="40" spans="1:21" s="7" customFormat="1" ht="6" customHeight="1" x14ac:dyDescent="0.25">
      <c r="A40" s="17"/>
      <c r="B40" s="17"/>
      <c r="C40" s="17"/>
      <c r="J40" s="139"/>
      <c r="K40" s="139"/>
      <c r="L40" s="34"/>
      <c r="M40" s="34"/>
      <c r="N40" s="34"/>
      <c r="O40" s="34"/>
      <c r="P40" s="34"/>
      <c r="Q40" s="34"/>
      <c r="R40" s="34"/>
    </row>
    <row r="41" spans="1:21" s="7" customFormat="1" ht="18" customHeight="1" x14ac:dyDescent="0.3">
      <c r="A41" s="62" t="s">
        <v>187</v>
      </c>
      <c r="B41" s="12"/>
      <c r="C41" s="12"/>
      <c r="J41" s="34"/>
      <c r="K41" s="34"/>
      <c r="L41" s="34"/>
      <c r="M41" s="34"/>
      <c r="N41" s="34"/>
      <c r="O41" s="34"/>
      <c r="P41" s="34"/>
      <c r="Q41" s="34"/>
      <c r="R41" s="34"/>
    </row>
    <row r="42" spans="1:21" s="7" customFormat="1" ht="13.5" hidden="1" customHeight="1" x14ac:dyDescent="0.25">
      <c r="A42" s="75" t="s">
        <v>36</v>
      </c>
      <c r="B42" s="99"/>
      <c r="C42" s="99"/>
      <c r="D42" s="100"/>
      <c r="E42" s="274" t="s">
        <v>341</v>
      </c>
      <c r="F42" s="274"/>
      <c r="G42" s="274"/>
      <c r="H42" s="274"/>
      <c r="J42" s="34"/>
      <c r="K42" s="34"/>
      <c r="L42" s="34"/>
      <c r="M42" s="34"/>
      <c r="N42" s="34">
        <f t="shared" ref="N42:N105" si="1">P42-L42</f>
        <v>0</v>
      </c>
      <c r="O42" s="34"/>
      <c r="P42" s="34"/>
      <c r="Q42" s="34"/>
      <c r="R42" s="34"/>
    </row>
    <row r="43" spans="1:21" s="7" customFormat="1" ht="12.75" hidden="1" customHeight="1" x14ac:dyDescent="0.25">
      <c r="A43" s="75" t="s">
        <v>37</v>
      </c>
      <c r="B43" s="99"/>
      <c r="C43" s="99"/>
      <c r="E43" s="274" t="s">
        <v>489</v>
      </c>
      <c r="F43" s="274"/>
      <c r="G43" s="274"/>
      <c r="H43" s="274"/>
      <c r="J43" s="34"/>
      <c r="K43" s="34"/>
      <c r="L43" s="34"/>
      <c r="M43" s="34"/>
      <c r="N43" s="34">
        <f t="shared" si="1"/>
        <v>0</v>
      </c>
      <c r="O43" s="34"/>
      <c r="P43" s="34"/>
      <c r="Q43" s="34"/>
      <c r="R43" s="34"/>
    </row>
    <row r="44" spans="1:21" s="7" customFormat="1" ht="14.15" hidden="1" customHeight="1" x14ac:dyDescent="0.25">
      <c r="A44" s="75" t="s">
        <v>38</v>
      </c>
      <c r="B44" s="99"/>
      <c r="C44" s="99"/>
      <c r="E44" s="274" t="s">
        <v>343</v>
      </c>
      <c r="F44" s="274"/>
      <c r="G44" s="274"/>
      <c r="H44" s="274"/>
      <c r="J44" s="34">
        <v>0</v>
      </c>
      <c r="K44" s="34"/>
      <c r="L44" s="34"/>
      <c r="M44" s="34"/>
      <c r="N44" s="34">
        <f t="shared" si="1"/>
        <v>0</v>
      </c>
      <c r="O44" s="34"/>
      <c r="P44" s="34"/>
      <c r="Q44" s="34"/>
      <c r="R44" s="34"/>
    </row>
    <row r="45" spans="1:21" s="7" customFormat="1" ht="12.75" hidden="1" customHeight="1" x14ac:dyDescent="0.25">
      <c r="A45" s="75" t="s">
        <v>141</v>
      </c>
      <c r="B45" s="99"/>
      <c r="C45" s="99"/>
      <c r="D45" s="100"/>
      <c r="E45" s="274" t="s">
        <v>385</v>
      </c>
      <c r="F45" s="274"/>
      <c r="G45" s="274"/>
      <c r="H45" s="274"/>
      <c r="J45" s="34"/>
      <c r="K45" s="34"/>
      <c r="L45" s="34"/>
      <c r="M45" s="34"/>
      <c r="N45" s="34">
        <f t="shared" si="1"/>
        <v>0</v>
      </c>
      <c r="O45" s="34"/>
      <c r="P45" s="34"/>
      <c r="Q45" s="34"/>
      <c r="R45" s="34"/>
    </row>
    <row r="46" spans="1:21" s="7" customFormat="1" ht="14.15" hidden="1" customHeight="1" x14ac:dyDescent="0.25">
      <c r="A46" s="75" t="s">
        <v>39</v>
      </c>
      <c r="B46" s="99"/>
      <c r="C46" s="99"/>
      <c r="D46" s="100"/>
      <c r="E46" s="274" t="s">
        <v>345</v>
      </c>
      <c r="F46" s="274"/>
      <c r="G46" s="274"/>
      <c r="H46" s="274"/>
      <c r="J46" s="34"/>
      <c r="K46" s="34"/>
      <c r="L46" s="34"/>
      <c r="M46" s="34"/>
      <c r="N46" s="34">
        <f t="shared" si="1"/>
        <v>0</v>
      </c>
      <c r="O46" s="34"/>
      <c r="P46" s="34"/>
      <c r="Q46" s="34"/>
      <c r="R46" s="34"/>
    </row>
    <row r="47" spans="1:21" s="7" customFormat="1" ht="12.75" hidden="1" customHeight="1" x14ac:dyDescent="0.25">
      <c r="A47" s="75" t="s">
        <v>40</v>
      </c>
      <c r="B47" s="99"/>
      <c r="C47" s="99"/>
      <c r="D47" s="100"/>
      <c r="E47" s="274" t="s">
        <v>655</v>
      </c>
      <c r="F47" s="274"/>
      <c r="G47" s="274"/>
      <c r="H47" s="274"/>
      <c r="J47" s="34"/>
      <c r="K47" s="34"/>
      <c r="L47" s="34"/>
      <c r="M47" s="34"/>
      <c r="N47" s="34">
        <f t="shared" si="1"/>
        <v>0</v>
      </c>
      <c r="O47" s="34"/>
      <c r="P47" s="34"/>
      <c r="Q47" s="34"/>
      <c r="R47" s="34"/>
    </row>
    <row r="48" spans="1:21" s="7" customFormat="1" ht="12.75" hidden="1" customHeight="1" x14ac:dyDescent="0.25">
      <c r="A48" s="75" t="s">
        <v>41</v>
      </c>
      <c r="B48" s="99"/>
      <c r="C48" s="99"/>
      <c r="D48" s="100"/>
      <c r="E48" s="274" t="s">
        <v>656</v>
      </c>
      <c r="F48" s="274"/>
      <c r="G48" s="274"/>
      <c r="H48" s="274"/>
      <c r="J48" s="34"/>
      <c r="K48" s="34"/>
      <c r="L48" s="34"/>
      <c r="M48" s="34"/>
      <c r="N48" s="34">
        <f t="shared" si="1"/>
        <v>0</v>
      </c>
      <c r="O48" s="34"/>
      <c r="P48" s="34"/>
      <c r="Q48" s="34"/>
      <c r="R48" s="34"/>
    </row>
    <row r="49" spans="1:21" s="7" customFormat="1" ht="14.15" hidden="1" customHeight="1" x14ac:dyDescent="0.25">
      <c r="A49" s="75" t="s">
        <v>42</v>
      </c>
      <c r="B49" s="99"/>
      <c r="C49" s="99"/>
      <c r="D49" s="100"/>
      <c r="E49" s="274" t="s">
        <v>491</v>
      </c>
      <c r="F49" s="274"/>
      <c r="G49" s="274"/>
      <c r="H49" s="274"/>
      <c r="J49" s="34"/>
      <c r="K49" s="34"/>
      <c r="L49" s="34"/>
      <c r="M49" s="34"/>
      <c r="N49" s="34">
        <f t="shared" si="1"/>
        <v>0</v>
      </c>
      <c r="O49" s="34"/>
      <c r="P49" s="34"/>
      <c r="Q49" s="34"/>
      <c r="R49" s="170"/>
    </row>
    <row r="50" spans="1:21" s="7" customFormat="1" ht="12.75" hidden="1" customHeight="1" x14ac:dyDescent="0.25">
      <c r="A50" s="75" t="s">
        <v>87</v>
      </c>
      <c r="B50" s="99"/>
      <c r="C50" s="99"/>
      <c r="E50" s="274" t="s">
        <v>657</v>
      </c>
      <c r="F50" s="274"/>
      <c r="G50" s="274"/>
      <c r="H50" s="274"/>
      <c r="J50" s="34"/>
      <c r="K50" s="34"/>
      <c r="L50" s="34"/>
      <c r="M50" s="34"/>
      <c r="N50" s="34">
        <f t="shared" si="1"/>
        <v>0</v>
      </c>
      <c r="O50" s="34"/>
      <c r="P50" s="34"/>
      <c r="Q50" s="34"/>
      <c r="R50" s="34"/>
    </row>
    <row r="51" spans="1:21" s="7" customFormat="1" ht="15" customHeight="1" x14ac:dyDescent="0.25">
      <c r="A51" s="75" t="s">
        <v>149</v>
      </c>
      <c r="B51" s="99"/>
      <c r="C51" s="99"/>
      <c r="D51" s="100"/>
      <c r="E51" s="274" t="s">
        <v>666</v>
      </c>
      <c r="F51" s="274"/>
      <c r="G51" s="274"/>
      <c r="H51" s="274"/>
      <c r="J51" s="35">
        <v>406880</v>
      </c>
      <c r="K51" s="35"/>
      <c r="L51" s="34">
        <v>3641909.2</v>
      </c>
      <c r="M51" s="34"/>
      <c r="N51" s="34">
        <f t="shared" si="1"/>
        <v>251658090.80000001</v>
      </c>
      <c r="O51" s="34"/>
      <c r="P51" s="34">
        <v>255300000</v>
      </c>
      <c r="Q51" s="34"/>
      <c r="R51" s="34">
        <v>105300000</v>
      </c>
      <c r="T51" s="7">
        <f>P51*0.2</f>
        <v>51060000</v>
      </c>
      <c r="U51" s="7">
        <f>P51+T51</f>
        <v>306360000</v>
      </c>
    </row>
    <row r="52" spans="1:21" s="7" customFormat="1" ht="15" customHeight="1" x14ac:dyDescent="0.25">
      <c r="A52" s="75" t="s">
        <v>150</v>
      </c>
      <c r="B52" s="99"/>
      <c r="C52" s="99"/>
      <c r="D52" s="100"/>
      <c r="E52" s="274" t="s">
        <v>667</v>
      </c>
      <c r="F52" s="274"/>
      <c r="G52" s="274"/>
      <c r="H52" s="274"/>
      <c r="J52" s="35"/>
      <c r="K52" s="35"/>
      <c r="L52" s="34">
        <v>445034</v>
      </c>
      <c r="M52" s="34"/>
      <c r="N52" s="34">
        <f t="shared" si="1"/>
        <v>10534966</v>
      </c>
      <c r="O52" s="34"/>
      <c r="P52" s="34">
        <v>10980000</v>
      </c>
      <c r="Q52" s="34"/>
      <c r="R52" s="34">
        <v>10980000</v>
      </c>
      <c r="T52" s="7">
        <f>P52*0.2</f>
        <v>2196000</v>
      </c>
      <c r="U52" s="7">
        <f>P52+T52</f>
        <v>13176000</v>
      </c>
    </row>
    <row r="53" spans="1:21" s="7" customFormat="1" ht="15" customHeight="1" x14ac:dyDescent="0.25">
      <c r="A53" s="75" t="s">
        <v>43</v>
      </c>
      <c r="B53" s="99"/>
      <c r="C53" s="99"/>
      <c r="D53" s="100"/>
      <c r="E53" s="274" t="s">
        <v>347</v>
      </c>
      <c r="F53" s="274"/>
      <c r="G53" s="274"/>
      <c r="H53" s="274"/>
      <c r="J53" s="35">
        <v>211231.31</v>
      </c>
      <c r="K53" s="35"/>
      <c r="L53" s="34">
        <v>90453.35</v>
      </c>
      <c r="M53" s="34"/>
      <c r="N53" s="34">
        <f t="shared" si="1"/>
        <v>424546.65</v>
      </c>
      <c r="O53" s="34"/>
      <c r="P53" s="34">
        <v>515000</v>
      </c>
      <c r="Q53" s="34"/>
      <c r="R53" s="34">
        <v>515000</v>
      </c>
    </row>
    <row r="54" spans="1:21" s="7" customFormat="1" ht="12.75" hidden="1" customHeight="1" x14ac:dyDescent="0.25">
      <c r="A54" s="75" t="s">
        <v>151</v>
      </c>
      <c r="B54" s="99"/>
      <c r="C54" s="99"/>
      <c r="D54" s="100"/>
      <c r="E54" s="274" t="s">
        <v>392</v>
      </c>
      <c r="F54" s="274"/>
      <c r="G54" s="274"/>
      <c r="H54" s="274"/>
      <c r="J54" s="34"/>
      <c r="K54" s="34"/>
      <c r="L54" s="34"/>
      <c r="M54" s="34"/>
      <c r="N54" s="34">
        <f t="shared" si="1"/>
        <v>0</v>
      </c>
      <c r="O54" s="34"/>
      <c r="P54" s="34"/>
      <c r="Q54" s="34"/>
      <c r="R54" s="34"/>
    </row>
    <row r="55" spans="1:21" s="7" customFormat="1" ht="12.75" hidden="1" customHeight="1" x14ac:dyDescent="0.25">
      <c r="A55" s="75" t="s">
        <v>152</v>
      </c>
      <c r="B55" s="99"/>
      <c r="C55" s="99"/>
      <c r="D55" s="100"/>
      <c r="E55" s="274" t="s">
        <v>393</v>
      </c>
      <c r="F55" s="274"/>
      <c r="G55" s="274"/>
      <c r="H55" s="274"/>
      <c r="J55" s="34"/>
      <c r="K55" s="34"/>
      <c r="L55" s="34"/>
      <c r="M55" s="34"/>
      <c r="N55" s="34">
        <f t="shared" si="1"/>
        <v>0</v>
      </c>
      <c r="O55" s="34"/>
      <c r="P55" s="34"/>
      <c r="Q55" s="34"/>
      <c r="R55" s="34"/>
    </row>
    <row r="56" spans="1:21" s="7" customFormat="1" ht="12.75" hidden="1" customHeight="1" x14ac:dyDescent="0.25">
      <c r="A56" s="75" t="s">
        <v>45</v>
      </c>
      <c r="B56" s="99"/>
      <c r="C56" s="99"/>
      <c r="D56" s="100"/>
      <c r="E56" s="274" t="s">
        <v>394</v>
      </c>
      <c r="F56" s="274"/>
      <c r="G56" s="274"/>
      <c r="H56" s="274"/>
      <c r="J56" s="34"/>
      <c r="K56" s="34"/>
      <c r="L56" s="34"/>
      <c r="M56" s="34"/>
      <c r="N56" s="34">
        <f t="shared" si="1"/>
        <v>0</v>
      </c>
      <c r="O56" s="34"/>
      <c r="P56" s="34"/>
      <c r="Q56" s="34"/>
      <c r="R56" s="34"/>
    </row>
    <row r="57" spans="1:21" s="7" customFormat="1" ht="12.75" hidden="1" customHeight="1" x14ac:dyDescent="0.25">
      <c r="A57" s="75" t="s">
        <v>153</v>
      </c>
      <c r="B57" s="99"/>
      <c r="C57" s="99"/>
      <c r="E57" s="274" t="s">
        <v>395</v>
      </c>
      <c r="F57" s="274"/>
      <c r="G57" s="274"/>
      <c r="H57" s="274"/>
      <c r="J57" s="34"/>
      <c r="K57" s="34"/>
      <c r="L57" s="34"/>
      <c r="M57" s="34"/>
      <c r="N57" s="34">
        <f t="shared" si="1"/>
        <v>0</v>
      </c>
      <c r="O57" s="34"/>
      <c r="P57" s="34"/>
      <c r="Q57" s="34"/>
      <c r="R57" s="34"/>
    </row>
    <row r="58" spans="1:21" s="7" customFormat="1" ht="12.75" hidden="1" customHeight="1" x14ac:dyDescent="0.25">
      <c r="A58" s="75" t="s">
        <v>50</v>
      </c>
      <c r="B58" s="99"/>
      <c r="C58" s="99"/>
      <c r="D58" s="100"/>
      <c r="E58" s="274" t="s">
        <v>396</v>
      </c>
      <c r="F58" s="274"/>
      <c r="G58" s="274"/>
      <c r="H58" s="274"/>
      <c r="J58" s="34"/>
      <c r="K58" s="34"/>
      <c r="L58" s="34"/>
      <c r="M58" s="34"/>
      <c r="N58" s="34">
        <f t="shared" si="1"/>
        <v>0</v>
      </c>
      <c r="O58" s="34"/>
      <c r="P58" s="34"/>
      <c r="Q58" s="34"/>
      <c r="R58" s="34"/>
    </row>
    <row r="59" spans="1:21" s="7" customFormat="1" ht="15" customHeight="1" x14ac:dyDescent="0.25">
      <c r="A59" s="75" t="s">
        <v>47</v>
      </c>
      <c r="B59" s="99"/>
      <c r="C59" s="99"/>
      <c r="E59" s="274" t="s">
        <v>349</v>
      </c>
      <c r="F59" s="274"/>
      <c r="G59" s="274"/>
      <c r="H59" s="274"/>
      <c r="J59" s="34"/>
      <c r="K59" s="34"/>
      <c r="L59" s="34"/>
      <c r="M59" s="34"/>
      <c r="N59" s="34">
        <f t="shared" si="1"/>
        <v>1000000</v>
      </c>
      <c r="O59" s="34"/>
      <c r="P59" s="34">
        <v>1000000</v>
      </c>
      <c r="Q59" s="34"/>
      <c r="R59" s="34">
        <v>300000</v>
      </c>
    </row>
    <row r="60" spans="1:21" s="7" customFormat="1" ht="15" customHeight="1" x14ac:dyDescent="0.25">
      <c r="A60" s="75" t="s">
        <v>49</v>
      </c>
      <c r="B60" s="99"/>
      <c r="C60" s="99"/>
      <c r="D60" s="100"/>
      <c r="E60" s="274" t="s">
        <v>495</v>
      </c>
      <c r="F60" s="274"/>
      <c r="G60" s="274"/>
      <c r="H60" s="274"/>
      <c r="J60" s="34">
        <v>46588.69</v>
      </c>
      <c r="K60" s="34"/>
      <c r="L60" s="34">
        <v>5832.73</v>
      </c>
      <c r="M60" s="34"/>
      <c r="N60" s="34">
        <f t="shared" si="1"/>
        <v>54704.28</v>
      </c>
      <c r="O60" s="34"/>
      <c r="P60" s="34">
        <v>60537.01</v>
      </c>
      <c r="Q60" s="34"/>
      <c r="R60" s="34">
        <v>92000</v>
      </c>
    </row>
    <row r="61" spans="1:21" s="7" customFormat="1" ht="15" customHeight="1" x14ac:dyDescent="0.25">
      <c r="A61" s="75" t="s">
        <v>51</v>
      </c>
      <c r="B61" s="99"/>
      <c r="C61" s="99"/>
      <c r="D61" s="100"/>
      <c r="E61" s="274" t="s">
        <v>496</v>
      </c>
      <c r="F61" s="274"/>
      <c r="G61" s="274"/>
      <c r="H61" s="274"/>
      <c r="J61" s="34">
        <v>154951.47</v>
      </c>
      <c r="K61" s="34"/>
      <c r="L61" s="34">
        <v>38556.14</v>
      </c>
      <c r="M61" s="34"/>
      <c r="N61" s="34">
        <f t="shared" si="1"/>
        <v>177443.86</v>
      </c>
      <c r="O61" s="34"/>
      <c r="P61" s="34">
        <v>216000</v>
      </c>
      <c r="Q61" s="34"/>
      <c r="R61" s="34">
        <v>1000000</v>
      </c>
    </row>
    <row r="62" spans="1:21" s="7" customFormat="1" ht="12.75" hidden="1" customHeight="1" x14ac:dyDescent="0.25">
      <c r="A62" s="75" t="s">
        <v>52</v>
      </c>
      <c r="B62" s="99"/>
      <c r="C62" s="99"/>
      <c r="E62" s="274" t="s">
        <v>696</v>
      </c>
      <c r="F62" s="274"/>
      <c r="G62" s="274"/>
      <c r="H62" s="274"/>
      <c r="J62" s="34"/>
      <c r="K62" s="34"/>
      <c r="L62" s="34"/>
      <c r="M62" s="34"/>
      <c r="N62" s="34">
        <f t="shared" si="1"/>
        <v>0</v>
      </c>
      <c r="O62" s="34"/>
      <c r="P62" s="34"/>
      <c r="Q62" s="34"/>
      <c r="R62" s="34"/>
    </row>
    <row r="63" spans="1:21" s="7" customFormat="1" ht="15" customHeight="1" x14ac:dyDescent="0.25">
      <c r="A63" s="75" t="s">
        <v>54</v>
      </c>
      <c r="B63" s="99"/>
      <c r="C63" s="99"/>
      <c r="E63" s="274" t="s">
        <v>351</v>
      </c>
      <c r="F63" s="274"/>
      <c r="G63" s="274"/>
      <c r="H63" s="274"/>
      <c r="J63" s="34">
        <v>16921.8</v>
      </c>
      <c r="K63" s="34"/>
      <c r="L63" s="34">
        <v>5640.6</v>
      </c>
      <c r="M63" s="34"/>
      <c r="N63" s="34">
        <f t="shared" si="1"/>
        <v>12359.4</v>
      </c>
      <c r="O63" s="34"/>
      <c r="P63" s="34">
        <v>18000</v>
      </c>
      <c r="Q63" s="34"/>
      <c r="R63" s="34">
        <v>18000</v>
      </c>
    </row>
    <row r="64" spans="1:21" s="7" customFormat="1" ht="14.15" hidden="1" customHeight="1" x14ac:dyDescent="0.25">
      <c r="A64" s="75" t="s">
        <v>55</v>
      </c>
      <c r="B64" s="99"/>
      <c r="C64" s="99"/>
      <c r="E64" s="274" t="s">
        <v>352</v>
      </c>
      <c r="F64" s="274"/>
      <c r="G64" s="274"/>
      <c r="H64" s="274"/>
      <c r="J64" s="34"/>
      <c r="K64" s="34"/>
      <c r="L64" s="34"/>
      <c r="M64" s="34"/>
      <c r="N64" s="34">
        <f t="shared" si="1"/>
        <v>0</v>
      </c>
      <c r="O64" s="34"/>
      <c r="P64" s="34"/>
      <c r="Q64" s="34"/>
      <c r="R64" s="34"/>
    </row>
    <row r="65" spans="1:18" s="7" customFormat="1" ht="12.75" hidden="1" customHeight="1" x14ac:dyDescent="0.25">
      <c r="A65" s="75" t="s">
        <v>56</v>
      </c>
      <c r="B65" s="99"/>
      <c r="C65" s="99"/>
      <c r="E65" s="274" t="s">
        <v>410</v>
      </c>
      <c r="F65" s="274"/>
      <c r="G65" s="274"/>
      <c r="H65" s="274"/>
      <c r="J65" s="34"/>
      <c r="K65" s="34"/>
      <c r="L65" s="34"/>
      <c r="M65" s="34"/>
      <c r="N65" s="34">
        <f t="shared" si="1"/>
        <v>0</v>
      </c>
      <c r="O65" s="34"/>
      <c r="P65" s="34"/>
      <c r="Q65" s="34"/>
      <c r="R65" s="34"/>
    </row>
    <row r="66" spans="1:18" s="7" customFormat="1" ht="14.15" hidden="1" customHeight="1" x14ac:dyDescent="0.25">
      <c r="A66" s="75" t="s">
        <v>261</v>
      </c>
      <c r="B66" s="99"/>
      <c r="C66" s="99"/>
      <c r="E66" s="274" t="s">
        <v>699</v>
      </c>
      <c r="F66" s="274"/>
      <c r="G66" s="274"/>
      <c r="H66" s="274"/>
      <c r="J66" s="34"/>
      <c r="K66" s="34"/>
      <c r="L66" s="34"/>
      <c r="M66" s="34"/>
      <c r="N66" s="34">
        <f t="shared" si="1"/>
        <v>0</v>
      </c>
      <c r="O66" s="34"/>
      <c r="P66" s="34"/>
      <c r="Q66" s="34"/>
      <c r="R66" s="34"/>
    </row>
    <row r="67" spans="1:18" s="7" customFormat="1" ht="14.15" hidden="1" customHeight="1" x14ac:dyDescent="0.25">
      <c r="A67" s="75" t="s">
        <v>57</v>
      </c>
      <c r="B67" s="99"/>
      <c r="C67" s="99"/>
      <c r="E67" s="274" t="s">
        <v>412</v>
      </c>
      <c r="F67" s="274"/>
      <c r="G67" s="274"/>
      <c r="H67" s="274"/>
      <c r="J67" s="34"/>
      <c r="K67" s="34"/>
      <c r="L67" s="34"/>
      <c r="M67" s="34"/>
      <c r="N67" s="34"/>
      <c r="O67" s="34"/>
      <c r="P67" s="34"/>
      <c r="Q67" s="34"/>
      <c r="R67" s="34"/>
    </row>
    <row r="68" spans="1:18" s="7" customFormat="1" ht="12.75" hidden="1" customHeight="1" x14ac:dyDescent="0.25">
      <c r="A68" s="75" t="s">
        <v>65</v>
      </c>
      <c r="B68" s="99"/>
      <c r="C68" s="99"/>
      <c r="E68" s="274" t="s">
        <v>413</v>
      </c>
      <c r="F68" s="274"/>
      <c r="G68" s="274"/>
      <c r="H68" s="274"/>
      <c r="J68" s="34"/>
      <c r="K68" s="34"/>
      <c r="L68" s="34"/>
      <c r="M68" s="34"/>
      <c r="N68" s="34">
        <f t="shared" si="1"/>
        <v>0</v>
      </c>
      <c r="O68" s="34"/>
      <c r="P68" s="34"/>
      <c r="Q68" s="34"/>
      <c r="R68" s="34"/>
    </row>
    <row r="69" spans="1:18" s="7" customFormat="1" ht="12.75" hidden="1" customHeight="1" x14ac:dyDescent="0.25">
      <c r="A69" s="75" t="s">
        <v>60</v>
      </c>
      <c r="B69" s="99"/>
      <c r="C69" s="99"/>
      <c r="E69" s="274" t="s">
        <v>414</v>
      </c>
      <c r="F69" s="274"/>
      <c r="G69" s="274"/>
      <c r="H69" s="274"/>
      <c r="J69" s="34"/>
      <c r="K69" s="34"/>
      <c r="L69" s="34"/>
      <c r="M69" s="34"/>
      <c r="N69" s="34">
        <f t="shared" si="1"/>
        <v>0</v>
      </c>
      <c r="O69" s="34"/>
      <c r="P69" s="34"/>
      <c r="Q69" s="34"/>
      <c r="R69" s="34"/>
    </row>
    <row r="70" spans="1:18" s="7" customFormat="1" ht="12.75" hidden="1" customHeight="1" x14ac:dyDescent="0.25">
      <c r="A70" s="75" t="s">
        <v>61</v>
      </c>
      <c r="B70" s="99"/>
      <c r="C70" s="99"/>
      <c r="E70" s="274" t="s">
        <v>415</v>
      </c>
      <c r="F70" s="274"/>
      <c r="G70" s="274"/>
      <c r="H70" s="274"/>
      <c r="J70" s="34"/>
      <c r="K70" s="34"/>
      <c r="L70" s="34"/>
      <c r="M70" s="34"/>
      <c r="N70" s="34">
        <f t="shared" si="1"/>
        <v>0</v>
      </c>
      <c r="O70" s="34"/>
      <c r="P70" s="34"/>
      <c r="Q70" s="34"/>
      <c r="R70" s="34"/>
    </row>
    <row r="71" spans="1:18" s="7" customFormat="1" ht="12.75" hidden="1" customHeight="1" x14ac:dyDescent="0.25">
      <c r="A71" s="75" t="s">
        <v>62</v>
      </c>
      <c r="B71" s="99"/>
      <c r="C71" s="99"/>
      <c r="E71" s="274" t="s">
        <v>416</v>
      </c>
      <c r="F71" s="274"/>
      <c r="G71" s="274"/>
      <c r="H71" s="274"/>
      <c r="J71" s="34"/>
      <c r="K71" s="34"/>
      <c r="L71" s="34"/>
      <c r="M71" s="34"/>
      <c r="N71" s="34">
        <f t="shared" si="1"/>
        <v>0</v>
      </c>
      <c r="O71" s="34"/>
      <c r="P71" s="34"/>
      <c r="Q71" s="34"/>
      <c r="R71" s="34"/>
    </row>
    <row r="72" spans="1:18" s="7" customFormat="1" ht="12.75" hidden="1" customHeight="1" x14ac:dyDescent="0.25">
      <c r="A72" s="75" t="s">
        <v>154</v>
      </c>
      <c r="B72" s="99"/>
      <c r="C72" s="99"/>
      <c r="E72" s="274" t="s">
        <v>417</v>
      </c>
      <c r="F72" s="274"/>
      <c r="G72" s="274"/>
      <c r="H72" s="274"/>
      <c r="J72" s="34"/>
      <c r="K72" s="34"/>
      <c r="L72" s="34"/>
      <c r="M72" s="34"/>
      <c r="N72" s="34">
        <f t="shared" si="1"/>
        <v>0</v>
      </c>
      <c r="O72" s="34"/>
      <c r="P72" s="34"/>
      <c r="Q72" s="34"/>
      <c r="R72" s="34"/>
    </row>
    <row r="73" spans="1:18" s="7" customFormat="1" ht="12.75" hidden="1" customHeight="1" x14ac:dyDescent="0.25">
      <c r="A73" s="75" t="s">
        <v>155</v>
      </c>
      <c r="B73" s="99"/>
      <c r="C73" s="99"/>
      <c r="E73" s="274" t="s">
        <v>418</v>
      </c>
      <c r="F73" s="274"/>
      <c r="G73" s="274"/>
      <c r="H73" s="274"/>
      <c r="J73" s="34"/>
      <c r="K73" s="34"/>
      <c r="L73" s="34"/>
      <c r="M73" s="34"/>
      <c r="N73" s="34">
        <f t="shared" si="1"/>
        <v>0</v>
      </c>
      <c r="O73" s="34"/>
      <c r="P73" s="34"/>
      <c r="Q73" s="34"/>
      <c r="R73" s="34"/>
    </row>
    <row r="74" spans="1:18" s="7" customFormat="1" ht="12.75" hidden="1" customHeight="1" x14ac:dyDescent="0.25">
      <c r="A74" s="75" t="s">
        <v>62</v>
      </c>
      <c r="B74" s="99"/>
      <c r="C74" s="99"/>
      <c r="E74" s="274" t="s">
        <v>353</v>
      </c>
      <c r="F74" s="274"/>
      <c r="G74" s="274"/>
      <c r="H74" s="274"/>
      <c r="J74" s="34"/>
      <c r="K74" s="34"/>
      <c r="L74" s="34"/>
      <c r="M74" s="34"/>
      <c r="N74" s="34">
        <f t="shared" si="1"/>
        <v>0</v>
      </c>
      <c r="O74" s="34"/>
      <c r="P74" s="34"/>
      <c r="Q74" s="34"/>
      <c r="R74" s="34"/>
    </row>
    <row r="75" spans="1:18" s="7" customFormat="1" ht="12.75" hidden="1" customHeight="1" x14ac:dyDescent="0.25">
      <c r="A75" s="75" t="s">
        <v>64</v>
      </c>
      <c r="B75" s="99"/>
      <c r="C75" s="99"/>
      <c r="E75" s="274" t="s">
        <v>419</v>
      </c>
      <c r="F75" s="274"/>
      <c r="G75" s="274"/>
      <c r="H75" s="274"/>
      <c r="J75" s="34"/>
      <c r="K75" s="34"/>
      <c r="L75" s="34"/>
      <c r="M75" s="34"/>
      <c r="N75" s="34">
        <f t="shared" si="1"/>
        <v>0</v>
      </c>
      <c r="O75" s="34"/>
      <c r="P75" s="34"/>
      <c r="Q75" s="34"/>
      <c r="R75" s="34"/>
    </row>
    <row r="76" spans="1:18" s="7" customFormat="1" ht="12.75" hidden="1" customHeight="1" x14ac:dyDescent="0.25">
      <c r="A76" s="75" t="s">
        <v>156</v>
      </c>
      <c r="B76" s="99"/>
      <c r="C76" s="99"/>
      <c r="E76" s="274" t="s">
        <v>420</v>
      </c>
      <c r="F76" s="274"/>
      <c r="G76" s="274"/>
      <c r="H76" s="274"/>
      <c r="J76" s="34"/>
      <c r="K76" s="34"/>
      <c r="L76" s="34"/>
      <c r="M76" s="34"/>
      <c r="N76" s="34">
        <f t="shared" si="1"/>
        <v>0</v>
      </c>
      <c r="O76" s="34"/>
      <c r="P76" s="34"/>
      <c r="Q76" s="34"/>
      <c r="R76" s="34"/>
    </row>
    <row r="77" spans="1:18" s="7" customFormat="1" ht="12.75" hidden="1" customHeight="1" x14ac:dyDescent="0.25">
      <c r="A77" s="75" t="s">
        <v>65</v>
      </c>
      <c r="B77" s="99"/>
      <c r="C77" s="99"/>
      <c r="E77" s="274" t="s">
        <v>421</v>
      </c>
      <c r="F77" s="274"/>
      <c r="G77" s="274"/>
      <c r="H77" s="274"/>
      <c r="J77" s="34"/>
      <c r="K77" s="34"/>
      <c r="L77" s="34"/>
      <c r="M77" s="34"/>
      <c r="N77" s="34">
        <f t="shared" si="1"/>
        <v>0</v>
      </c>
      <c r="O77" s="34"/>
      <c r="P77" s="34"/>
      <c r="Q77" s="34"/>
      <c r="R77" s="34"/>
    </row>
    <row r="78" spans="1:18" s="7" customFormat="1" ht="12.75" hidden="1" customHeight="1" x14ac:dyDescent="0.25">
      <c r="A78" s="75" t="s">
        <v>67</v>
      </c>
      <c r="B78" s="99"/>
      <c r="C78" s="99"/>
      <c r="E78" s="274" t="s">
        <v>422</v>
      </c>
      <c r="F78" s="274"/>
      <c r="G78" s="274"/>
      <c r="H78" s="274"/>
      <c r="J78" s="34"/>
      <c r="K78" s="34"/>
      <c r="L78" s="34"/>
      <c r="M78" s="34"/>
      <c r="N78" s="34">
        <f t="shared" si="1"/>
        <v>0</v>
      </c>
      <c r="O78" s="34"/>
      <c r="P78" s="34"/>
      <c r="Q78" s="34"/>
      <c r="R78" s="34"/>
    </row>
    <row r="79" spans="1:18" s="7" customFormat="1" ht="12.75" hidden="1" customHeight="1" x14ac:dyDescent="0.25">
      <c r="A79" s="75" t="s">
        <v>157</v>
      </c>
      <c r="B79" s="99"/>
      <c r="C79" s="99"/>
      <c r="E79" s="274" t="s">
        <v>423</v>
      </c>
      <c r="F79" s="274"/>
      <c r="G79" s="274"/>
      <c r="H79" s="274"/>
      <c r="J79" s="34"/>
      <c r="K79" s="34"/>
      <c r="L79" s="34"/>
      <c r="M79" s="34"/>
      <c r="N79" s="34">
        <f t="shared" si="1"/>
        <v>0</v>
      </c>
      <c r="O79" s="34"/>
      <c r="P79" s="34"/>
      <c r="Q79" s="34"/>
      <c r="R79" s="34"/>
    </row>
    <row r="80" spans="1:18" s="7" customFormat="1" ht="12.75" hidden="1" customHeight="1" x14ac:dyDescent="0.25">
      <c r="A80" s="75" t="s">
        <v>158</v>
      </c>
      <c r="B80" s="99"/>
      <c r="C80" s="99"/>
      <c r="E80" s="274" t="s">
        <v>698</v>
      </c>
      <c r="F80" s="274"/>
      <c r="G80" s="274"/>
      <c r="H80" s="274"/>
      <c r="J80" s="34"/>
      <c r="K80" s="34"/>
      <c r="L80" s="34"/>
      <c r="M80" s="34"/>
      <c r="N80" s="34">
        <f t="shared" si="1"/>
        <v>0</v>
      </c>
      <c r="O80" s="34"/>
      <c r="P80" s="34"/>
      <c r="Q80" s="34"/>
      <c r="R80" s="34"/>
    </row>
    <row r="81" spans="1:18" s="7" customFormat="1" ht="14.15" hidden="1" customHeight="1" x14ac:dyDescent="0.25">
      <c r="A81" s="75" t="s">
        <v>68</v>
      </c>
      <c r="B81" s="99"/>
      <c r="C81" s="99"/>
      <c r="E81" s="274" t="s">
        <v>358</v>
      </c>
      <c r="F81" s="274"/>
      <c r="G81" s="274"/>
      <c r="H81" s="274"/>
      <c r="J81" s="34"/>
      <c r="K81" s="34"/>
      <c r="L81" s="34"/>
      <c r="M81" s="34"/>
      <c r="N81" s="34">
        <f t="shared" si="1"/>
        <v>0</v>
      </c>
      <c r="O81" s="34"/>
      <c r="P81" s="34"/>
      <c r="Q81" s="34"/>
      <c r="R81" s="170"/>
    </row>
    <row r="82" spans="1:18" s="7" customFormat="1" ht="14.15" hidden="1" customHeight="1" x14ac:dyDescent="0.25">
      <c r="A82" s="75" t="s">
        <v>159</v>
      </c>
      <c r="B82" s="99"/>
      <c r="C82" s="99"/>
      <c r="E82" s="274" t="s">
        <v>700</v>
      </c>
      <c r="F82" s="274"/>
      <c r="G82" s="274"/>
      <c r="H82" s="274"/>
      <c r="J82" s="34"/>
      <c r="K82" s="34"/>
      <c r="L82" s="34"/>
      <c r="M82" s="34"/>
      <c r="N82" s="34">
        <f t="shared" si="1"/>
        <v>0</v>
      </c>
      <c r="O82" s="34"/>
      <c r="P82" s="34"/>
      <c r="Q82" s="34"/>
      <c r="R82" s="34"/>
    </row>
    <row r="83" spans="1:18" s="7" customFormat="1" ht="12.75" hidden="1" customHeight="1" x14ac:dyDescent="0.25">
      <c r="A83" s="75" t="s">
        <v>160</v>
      </c>
      <c r="B83" s="99"/>
      <c r="C83" s="99"/>
      <c r="E83" s="274" t="s">
        <v>701</v>
      </c>
      <c r="F83" s="274"/>
      <c r="G83" s="274"/>
      <c r="H83" s="274"/>
      <c r="J83" s="34"/>
      <c r="K83" s="34"/>
      <c r="L83" s="34"/>
      <c r="M83" s="34"/>
      <c r="N83" s="34">
        <f t="shared" si="1"/>
        <v>0</v>
      </c>
      <c r="O83" s="34"/>
      <c r="P83" s="34"/>
      <c r="Q83" s="34"/>
      <c r="R83" s="34"/>
    </row>
    <row r="84" spans="1:18" s="7" customFormat="1" ht="14.15" hidden="1" customHeight="1" x14ac:dyDescent="0.25">
      <c r="A84" s="75" t="s">
        <v>70</v>
      </c>
      <c r="B84" s="99"/>
      <c r="C84" s="99"/>
      <c r="E84" s="274" t="s">
        <v>702</v>
      </c>
      <c r="F84" s="274"/>
      <c r="G84" s="274"/>
      <c r="H84" s="274"/>
      <c r="J84" s="34"/>
      <c r="K84" s="34"/>
      <c r="L84" s="34"/>
      <c r="M84" s="34"/>
      <c r="N84" s="34">
        <f t="shared" si="1"/>
        <v>0</v>
      </c>
      <c r="O84" s="34"/>
      <c r="P84" s="34"/>
      <c r="Q84" s="34"/>
      <c r="R84" s="34"/>
    </row>
    <row r="85" spans="1:18" s="7" customFormat="1" ht="12.75" hidden="1" customHeight="1" x14ac:dyDescent="0.25">
      <c r="A85" s="75" t="s">
        <v>161</v>
      </c>
      <c r="B85" s="99"/>
      <c r="C85" s="99"/>
      <c r="E85" s="100">
        <v>5</v>
      </c>
      <c r="F85" s="101" t="s">
        <v>12</v>
      </c>
      <c r="G85" s="100" t="s">
        <v>162</v>
      </c>
      <c r="H85" s="100" t="s">
        <v>15</v>
      </c>
      <c r="J85" s="34"/>
      <c r="K85" s="34"/>
      <c r="L85" s="34"/>
      <c r="M85" s="34"/>
      <c r="N85" s="34">
        <f t="shared" si="1"/>
        <v>0</v>
      </c>
      <c r="O85" s="34"/>
      <c r="P85" s="34"/>
      <c r="Q85" s="34"/>
      <c r="R85" s="34"/>
    </row>
    <row r="86" spans="1:18" s="7" customFormat="1" ht="12.75" hidden="1" customHeight="1" x14ac:dyDescent="0.25">
      <c r="A86" s="75" t="s">
        <v>71</v>
      </c>
      <c r="B86" s="99"/>
      <c r="C86" s="99"/>
      <c r="E86" s="100">
        <v>5</v>
      </c>
      <c r="F86" s="101" t="s">
        <v>12</v>
      </c>
      <c r="G86" s="100" t="s">
        <v>69</v>
      </c>
      <c r="H86" s="100" t="s">
        <v>48</v>
      </c>
      <c r="J86" s="34"/>
      <c r="K86" s="34"/>
      <c r="L86" s="34"/>
      <c r="M86" s="34"/>
      <c r="N86" s="34">
        <f t="shared" si="1"/>
        <v>0</v>
      </c>
      <c r="O86" s="34"/>
      <c r="P86" s="34"/>
      <c r="Q86" s="34"/>
      <c r="R86" s="34"/>
    </row>
    <row r="87" spans="1:18" s="7" customFormat="1" ht="14.15" hidden="1" customHeight="1" x14ac:dyDescent="0.25">
      <c r="A87" s="75" t="s">
        <v>160</v>
      </c>
      <c r="B87" s="99"/>
      <c r="C87" s="99"/>
      <c r="E87" s="100">
        <v>5</v>
      </c>
      <c r="F87" s="101" t="s">
        <v>12</v>
      </c>
      <c r="G87" s="102" t="s">
        <v>162</v>
      </c>
      <c r="H87" s="100" t="s">
        <v>48</v>
      </c>
      <c r="J87" s="34"/>
      <c r="K87" s="34"/>
      <c r="L87" s="34"/>
      <c r="M87" s="34"/>
      <c r="N87" s="34">
        <f t="shared" si="1"/>
        <v>0</v>
      </c>
      <c r="O87" s="34"/>
      <c r="P87" s="34"/>
      <c r="Q87" s="34"/>
      <c r="R87" s="34"/>
    </row>
    <row r="88" spans="1:18" s="7" customFormat="1" ht="12.75" hidden="1" customHeight="1" x14ac:dyDescent="0.25">
      <c r="A88" s="75" t="s">
        <v>163</v>
      </c>
      <c r="B88" s="99"/>
      <c r="C88" s="99"/>
      <c r="E88" s="100">
        <v>5</v>
      </c>
      <c r="F88" s="101" t="s">
        <v>12</v>
      </c>
      <c r="G88" s="100" t="s">
        <v>73</v>
      </c>
      <c r="H88" s="100" t="s">
        <v>10</v>
      </c>
      <c r="J88" s="34"/>
      <c r="K88" s="34"/>
      <c r="L88" s="34"/>
      <c r="M88" s="34"/>
      <c r="N88" s="34">
        <f t="shared" si="1"/>
        <v>0</v>
      </c>
      <c r="O88" s="34"/>
      <c r="P88" s="34"/>
      <c r="Q88" s="34"/>
      <c r="R88" s="34"/>
    </row>
    <row r="89" spans="1:18" s="7" customFormat="1" ht="14.15" hidden="1" customHeight="1" x14ac:dyDescent="0.25">
      <c r="A89" s="75" t="s">
        <v>164</v>
      </c>
      <c r="B89" s="99"/>
      <c r="C89" s="99"/>
      <c r="E89" s="100">
        <v>5</v>
      </c>
      <c r="F89" s="101" t="s">
        <v>12</v>
      </c>
      <c r="G89" s="100" t="s">
        <v>73</v>
      </c>
      <c r="H89" s="100" t="s">
        <v>15</v>
      </c>
      <c r="J89" s="34"/>
      <c r="K89" s="34"/>
      <c r="L89" s="34"/>
      <c r="M89" s="34"/>
      <c r="N89" s="34"/>
      <c r="O89" s="34"/>
      <c r="P89" s="34"/>
      <c r="Q89" s="34"/>
      <c r="R89" s="34"/>
    </row>
    <row r="90" spans="1:18" s="7" customFormat="1" ht="14.15" hidden="1" customHeight="1" x14ac:dyDescent="0.25">
      <c r="A90" s="75" t="s">
        <v>165</v>
      </c>
      <c r="B90" s="99"/>
      <c r="C90" s="99"/>
      <c r="E90" s="274" t="s">
        <v>703</v>
      </c>
      <c r="F90" s="274"/>
      <c r="G90" s="274"/>
      <c r="H90" s="274"/>
      <c r="J90" s="34"/>
      <c r="K90" s="34"/>
      <c r="L90" s="34"/>
      <c r="M90" s="34"/>
      <c r="N90" s="34">
        <f t="shared" si="1"/>
        <v>0</v>
      </c>
      <c r="O90" s="34"/>
      <c r="P90" s="34"/>
      <c r="Q90" s="34"/>
      <c r="R90" s="34"/>
    </row>
    <row r="91" spans="1:18" s="7" customFormat="1" ht="12.75" hidden="1" customHeight="1" x14ac:dyDescent="0.25">
      <c r="A91" s="75" t="s">
        <v>166</v>
      </c>
      <c r="B91" s="99"/>
      <c r="C91" s="99"/>
      <c r="E91" s="274" t="s">
        <v>704</v>
      </c>
      <c r="F91" s="274"/>
      <c r="G91" s="274"/>
      <c r="H91" s="274"/>
      <c r="J91" s="34"/>
      <c r="K91" s="34"/>
      <c r="L91" s="34"/>
      <c r="M91" s="34"/>
      <c r="N91" s="34">
        <f t="shared" si="1"/>
        <v>0</v>
      </c>
      <c r="O91" s="34"/>
      <c r="P91" s="34"/>
      <c r="Q91" s="34"/>
      <c r="R91" s="34"/>
    </row>
    <row r="92" spans="1:18" s="7" customFormat="1" ht="12.75" hidden="1" customHeight="1" x14ac:dyDescent="0.25">
      <c r="A92" s="75" t="s">
        <v>167</v>
      </c>
      <c r="B92" s="99"/>
      <c r="C92" s="99"/>
      <c r="E92" s="274" t="s">
        <v>705</v>
      </c>
      <c r="F92" s="274"/>
      <c r="G92" s="274"/>
      <c r="H92" s="274"/>
      <c r="J92" s="34"/>
      <c r="K92" s="34"/>
      <c r="L92" s="34"/>
      <c r="M92" s="34"/>
      <c r="N92" s="34">
        <f t="shared" si="1"/>
        <v>0</v>
      </c>
      <c r="O92" s="34"/>
      <c r="P92" s="34"/>
      <c r="Q92" s="34"/>
      <c r="R92" s="34"/>
    </row>
    <row r="93" spans="1:18" s="7" customFormat="1" ht="14.15" hidden="1" customHeight="1" x14ac:dyDescent="0.25">
      <c r="A93" s="75" t="s">
        <v>72</v>
      </c>
      <c r="B93" s="99"/>
      <c r="C93" s="99"/>
      <c r="E93" s="274" t="s">
        <v>360</v>
      </c>
      <c r="F93" s="274"/>
      <c r="G93" s="274"/>
      <c r="H93" s="274"/>
      <c r="J93" s="34"/>
      <c r="K93" s="34"/>
      <c r="L93" s="34"/>
      <c r="M93" s="34"/>
      <c r="N93" s="34">
        <f t="shared" si="1"/>
        <v>0</v>
      </c>
      <c r="O93" s="34"/>
      <c r="P93" s="34"/>
      <c r="Q93" s="34"/>
      <c r="R93" s="171"/>
    </row>
    <row r="94" spans="1:18" s="7" customFormat="1" ht="14.15" hidden="1" customHeight="1" x14ac:dyDescent="0.25">
      <c r="A94" s="75" t="s">
        <v>74</v>
      </c>
      <c r="B94" s="99"/>
      <c r="C94" s="99"/>
      <c r="E94" s="274" t="s">
        <v>427</v>
      </c>
      <c r="F94" s="274"/>
      <c r="G94" s="274"/>
      <c r="H94" s="274"/>
      <c r="J94" s="34"/>
      <c r="K94" s="34"/>
      <c r="L94" s="34"/>
      <c r="M94" s="34"/>
      <c r="N94" s="34">
        <f t="shared" si="1"/>
        <v>0</v>
      </c>
      <c r="O94" s="34"/>
      <c r="P94" s="34"/>
      <c r="Q94" s="34"/>
      <c r="R94" s="34"/>
    </row>
    <row r="95" spans="1:18" s="7" customFormat="1" ht="12.75" hidden="1" customHeight="1" x14ac:dyDescent="0.25">
      <c r="A95" s="75" t="s">
        <v>75</v>
      </c>
      <c r="B95" s="99"/>
      <c r="C95" s="99"/>
      <c r="E95" s="274" t="s">
        <v>428</v>
      </c>
      <c r="F95" s="274"/>
      <c r="G95" s="274"/>
      <c r="H95" s="274"/>
      <c r="J95" s="34"/>
      <c r="K95" s="34"/>
      <c r="L95" s="34"/>
      <c r="M95" s="34"/>
      <c r="N95" s="34">
        <f t="shared" si="1"/>
        <v>0</v>
      </c>
      <c r="O95" s="34"/>
      <c r="P95" s="34"/>
      <c r="Q95" s="34"/>
      <c r="R95" s="34"/>
    </row>
    <row r="96" spans="1:18" s="7" customFormat="1" ht="14.15" hidden="1" customHeight="1" x14ac:dyDescent="0.25">
      <c r="A96" s="75" t="s">
        <v>76</v>
      </c>
      <c r="B96" s="99"/>
      <c r="C96" s="99"/>
      <c r="E96" s="274" t="s">
        <v>442</v>
      </c>
      <c r="F96" s="274"/>
      <c r="G96" s="274"/>
      <c r="H96" s="274"/>
      <c r="J96" s="34"/>
      <c r="K96" s="34"/>
      <c r="L96" s="34"/>
      <c r="M96" s="34"/>
      <c r="N96" s="34">
        <f t="shared" si="1"/>
        <v>0</v>
      </c>
      <c r="O96" s="34"/>
      <c r="P96" s="34"/>
      <c r="Q96" s="34"/>
      <c r="R96" s="34"/>
    </row>
    <row r="97" spans="1:18" s="7" customFormat="1" ht="12.75" hidden="1" customHeight="1" x14ac:dyDescent="0.25">
      <c r="A97" s="75" t="s">
        <v>164</v>
      </c>
      <c r="B97" s="99"/>
      <c r="C97" s="99"/>
      <c r="E97" s="274" t="s">
        <v>706</v>
      </c>
      <c r="F97" s="274"/>
      <c r="G97" s="274"/>
      <c r="H97" s="274"/>
      <c r="J97" s="34"/>
      <c r="K97" s="34"/>
      <c r="L97" s="34"/>
      <c r="M97" s="34"/>
      <c r="N97" s="34">
        <f t="shared" si="1"/>
        <v>0</v>
      </c>
      <c r="O97" s="34"/>
      <c r="P97" s="34"/>
      <c r="Q97" s="34"/>
      <c r="R97" s="34"/>
    </row>
    <row r="98" spans="1:18" s="7" customFormat="1" ht="12.75" hidden="1" customHeight="1" x14ac:dyDescent="0.25">
      <c r="A98" s="75" t="s">
        <v>77</v>
      </c>
      <c r="B98" s="99"/>
      <c r="C98" s="99"/>
      <c r="E98" s="274" t="s">
        <v>707</v>
      </c>
      <c r="F98" s="274"/>
      <c r="G98" s="274"/>
      <c r="H98" s="274"/>
      <c r="J98" s="34"/>
      <c r="K98" s="34"/>
      <c r="L98" s="34"/>
      <c r="M98" s="34"/>
      <c r="N98" s="34">
        <f t="shared" si="1"/>
        <v>0</v>
      </c>
      <c r="O98" s="34"/>
      <c r="P98" s="34"/>
      <c r="Q98" s="34"/>
      <c r="R98" s="34"/>
    </row>
    <row r="99" spans="1:18" s="7" customFormat="1" ht="12.75" hidden="1" customHeight="1" x14ac:dyDescent="0.25">
      <c r="A99" s="75" t="s">
        <v>79</v>
      </c>
      <c r="B99" s="99"/>
      <c r="C99" s="99"/>
      <c r="E99" s="274" t="s">
        <v>708</v>
      </c>
      <c r="F99" s="274"/>
      <c r="G99" s="274"/>
      <c r="H99" s="274"/>
      <c r="J99" s="34"/>
      <c r="K99" s="34"/>
      <c r="L99" s="34"/>
      <c r="M99" s="34"/>
      <c r="N99" s="34">
        <f t="shared" si="1"/>
        <v>0</v>
      </c>
      <c r="O99" s="34"/>
      <c r="P99" s="34"/>
      <c r="Q99" s="34"/>
      <c r="R99" s="34"/>
    </row>
    <row r="100" spans="1:18" s="7" customFormat="1" ht="12.75" hidden="1" customHeight="1" x14ac:dyDescent="0.25">
      <c r="A100" s="75" t="s">
        <v>168</v>
      </c>
      <c r="B100" s="99"/>
      <c r="C100" s="99"/>
      <c r="E100" s="274" t="s">
        <v>709</v>
      </c>
      <c r="F100" s="274"/>
      <c r="G100" s="274"/>
      <c r="H100" s="274"/>
      <c r="J100" s="34"/>
      <c r="K100" s="34"/>
      <c r="L100" s="34"/>
      <c r="M100" s="34"/>
      <c r="N100" s="34">
        <f t="shared" si="1"/>
        <v>0</v>
      </c>
      <c r="O100" s="34"/>
      <c r="P100" s="34"/>
      <c r="Q100" s="34"/>
      <c r="R100" s="34"/>
    </row>
    <row r="101" spans="1:18" s="7" customFormat="1" ht="12.75" hidden="1" customHeight="1" x14ac:dyDescent="0.25">
      <c r="A101" s="75" t="s">
        <v>169</v>
      </c>
      <c r="B101" s="99"/>
      <c r="C101" s="99"/>
      <c r="E101" s="274" t="s">
        <v>710</v>
      </c>
      <c r="F101" s="274"/>
      <c r="G101" s="274"/>
      <c r="H101" s="274"/>
      <c r="J101" s="34"/>
      <c r="K101" s="34"/>
      <c r="L101" s="34"/>
      <c r="M101" s="34"/>
      <c r="N101" s="34">
        <f t="shared" si="1"/>
        <v>0</v>
      </c>
      <c r="O101" s="34"/>
      <c r="P101" s="34"/>
      <c r="Q101" s="34"/>
      <c r="R101" s="34"/>
    </row>
    <row r="102" spans="1:18" s="7" customFormat="1" ht="12.75" hidden="1" customHeight="1" x14ac:dyDescent="0.25">
      <c r="A102" s="75" t="s">
        <v>170</v>
      </c>
      <c r="B102" s="99"/>
      <c r="C102" s="99"/>
      <c r="E102" s="274" t="s">
        <v>711</v>
      </c>
      <c r="F102" s="274"/>
      <c r="G102" s="274"/>
      <c r="H102" s="274"/>
      <c r="J102" s="34"/>
      <c r="K102" s="34"/>
      <c r="L102" s="34"/>
      <c r="M102" s="34"/>
      <c r="N102" s="34">
        <f t="shared" si="1"/>
        <v>0</v>
      </c>
      <c r="O102" s="34"/>
      <c r="P102" s="34"/>
      <c r="Q102" s="34"/>
      <c r="R102" s="34"/>
    </row>
    <row r="103" spans="1:18" s="7" customFormat="1" ht="12.75" hidden="1" customHeight="1" x14ac:dyDescent="0.25">
      <c r="A103" s="75" t="s">
        <v>80</v>
      </c>
      <c r="B103" s="99"/>
      <c r="C103" s="99"/>
      <c r="E103" s="274" t="s">
        <v>712</v>
      </c>
      <c r="F103" s="274"/>
      <c r="G103" s="274"/>
      <c r="H103" s="274"/>
      <c r="J103" s="34"/>
      <c r="K103" s="34"/>
      <c r="L103" s="34"/>
      <c r="M103" s="34"/>
      <c r="N103" s="34">
        <f t="shared" si="1"/>
        <v>0</v>
      </c>
      <c r="O103" s="34"/>
      <c r="P103" s="34"/>
      <c r="Q103" s="34"/>
      <c r="R103" s="34"/>
    </row>
    <row r="104" spans="1:18" s="7" customFormat="1" ht="12.75" hidden="1" customHeight="1" x14ac:dyDescent="0.25">
      <c r="A104" s="75" t="s">
        <v>82</v>
      </c>
      <c r="B104" s="99"/>
      <c r="C104" s="99"/>
      <c r="E104" s="274" t="s">
        <v>713</v>
      </c>
      <c r="F104" s="274"/>
      <c r="G104" s="274"/>
      <c r="H104" s="274"/>
      <c r="J104" s="34"/>
      <c r="K104" s="34"/>
      <c r="L104" s="34"/>
      <c r="M104" s="34"/>
      <c r="N104" s="34">
        <f t="shared" si="1"/>
        <v>0</v>
      </c>
      <c r="O104" s="34"/>
      <c r="P104" s="34"/>
      <c r="Q104" s="34"/>
      <c r="R104" s="34"/>
    </row>
    <row r="105" spans="1:18" s="7" customFormat="1" ht="12.75" hidden="1" customHeight="1" x14ac:dyDescent="0.25">
      <c r="A105" s="75" t="s">
        <v>84</v>
      </c>
      <c r="B105" s="99"/>
      <c r="C105" s="99"/>
      <c r="E105" s="274" t="s">
        <v>714</v>
      </c>
      <c r="F105" s="274"/>
      <c r="G105" s="274"/>
      <c r="H105" s="274"/>
      <c r="J105" s="34"/>
      <c r="K105" s="34"/>
      <c r="L105" s="34"/>
      <c r="M105" s="34"/>
      <c r="N105" s="34">
        <f t="shared" si="1"/>
        <v>0</v>
      </c>
      <c r="O105" s="34"/>
      <c r="P105" s="34"/>
      <c r="Q105" s="34"/>
      <c r="R105" s="34"/>
    </row>
    <row r="106" spans="1:18" s="7" customFormat="1" ht="12.75" hidden="1" customHeight="1" x14ac:dyDescent="0.25">
      <c r="A106" s="75" t="s">
        <v>85</v>
      </c>
      <c r="B106" s="99"/>
      <c r="C106" s="99"/>
      <c r="E106" s="274" t="s">
        <v>715</v>
      </c>
      <c r="F106" s="274"/>
      <c r="G106" s="274"/>
      <c r="H106" s="274"/>
      <c r="J106" s="34"/>
      <c r="K106" s="34"/>
      <c r="L106" s="34"/>
      <c r="M106" s="34"/>
      <c r="N106" s="34">
        <f t="shared" ref="N106:N110" si="2">P106-L106</f>
        <v>0</v>
      </c>
      <c r="O106" s="34"/>
      <c r="P106" s="34"/>
      <c r="Q106" s="34"/>
      <c r="R106" s="34"/>
    </row>
    <row r="107" spans="1:18" s="7" customFormat="1" ht="14.15" hidden="1" customHeight="1" x14ac:dyDescent="0.25">
      <c r="A107" s="75" t="s">
        <v>171</v>
      </c>
      <c r="B107" s="99"/>
      <c r="C107" s="99"/>
      <c r="E107" s="274" t="s">
        <v>612</v>
      </c>
      <c r="F107" s="274"/>
      <c r="G107" s="274"/>
      <c r="H107" s="274"/>
      <c r="J107" s="34"/>
      <c r="K107" s="34"/>
      <c r="L107" s="34"/>
      <c r="M107" s="34"/>
      <c r="N107" s="34">
        <f t="shared" si="2"/>
        <v>0</v>
      </c>
      <c r="O107" s="34"/>
      <c r="P107" s="34"/>
      <c r="Q107" s="34"/>
      <c r="R107" s="34"/>
    </row>
    <row r="108" spans="1:18" s="7" customFormat="1" ht="12.75" hidden="1" customHeight="1" x14ac:dyDescent="0.25">
      <c r="A108" s="75" t="s">
        <v>172</v>
      </c>
      <c r="B108" s="99"/>
      <c r="C108" s="99"/>
      <c r="E108" s="274" t="s">
        <v>716</v>
      </c>
      <c r="F108" s="274"/>
      <c r="G108" s="274"/>
      <c r="H108" s="274"/>
      <c r="J108" s="34"/>
      <c r="K108" s="34"/>
      <c r="L108" s="34"/>
      <c r="M108" s="34"/>
      <c r="N108" s="34">
        <f t="shared" si="2"/>
        <v>0</v>
      </c>
      <c r="O108" s="34"/>
      <c r="P108" s="34"/>
      <c r="Q108" s="34"/>
      <c r="R108" s="34"/>
    </row>
    <row r="109" spans="1:18" s="7" customFormat="1" ht="12.75" hidden="1" customHeight="1" x14ac:dyDescent="0.25">
      <c r="A109" s="75" t="s">
        <v>86</v>
      </c>
      <c r="B109" s="99"/>
      <c r="C109" s="99"/>
      <c r="E109" s="274" t="s">
        <v>717</v>
      </c>
      <c r="F109" s="274"/>
      <c r="G109" s="274"/>
      <c r="H109" s="274"/>
      <c r="J109" s="34"/>
      <c r="K109" s="34"/>
      <c r="L109" s="34"/>
      <c r="M109" s="34"/>
      <c r="N109" s="34">
        <f t="shared" si="2"/>
        <v>0</v>
      </c>
      <c r="O109" s="34"/>
      <c r="P109" s="34"/>
      <c r="Q109" s="34"/>
      <c r="R109" s="34"/>
    </row>
    <row r="110" spans="1:18" s="7" customFormat="1" ht="15" customHeight="1" x14ac:dyDescent="0.25">
      <c r="A110" s="75" t="s">
        <v>246</v>
      </c>
      <c r="B110" s="99"/>
      <c r="C110" s="99"/>
      <c r="E110" s="274" t="s">
        <v>372</v>
      </c>
      <c r="F110" s="274"/>
      <c r="G110" s="274"/>
      <c r="H110" s="274"/>
      <c r="J110" s="34">
        <v>95550</v>
      </c>
      <c r="K110" s="34"/>
      <c r="L110" s="34">
        <v>2500</v>
      </c>
      <c r="M110" s="34"/>
      <c r="N110" s="34">
        <f t="shared" si="2"/>
        <v>97500</v>
      </c>
      <c r="O110" s="34"/>
      <c r="P110" s="34">
        <v>100000</v>
      </c>
      <c r="Q110" s="34"/>
      <c r="R110" s="34">
        <v>100000</v>
      </c>
    </row>
    <row r="111" spans="1:18" s="7" customFormat="1" ht="18" customHeight="1" x14ac:dyDescent="0.3">
      <c r="A111" s="293" t="s">
        <v>190</v>
      </c>
      <c r="B111" s="293"/>
      <c r="C111" s="293"/>
      <c r="J111" s="138">
        <f>SUM(J42:J110)</f>
        <v>932123.27</v>
      </c>
      <c r="K111" s="139"/>
      <c r="L111" s="138">
        <f>SUM(L42:L110)</f>
        <v>4229926.0199999996</v>
      </c>
      <c r="M111" s="34"/>
      <c r="N111" s="138">
        <f>SUM(N42:N110)</f>
        <v>263959610.99000004</v>
      </c>
      <c r="O111" s="34"/>
      <c r="P111" s="138">
        <f>SUM(P42:P110)</f>
        <v>268189537.00999999</v>
      </c>
      <c r="Q111" s="34"/>
      <c r="R111" s="138">
        <f>SUM(R42:R110)</f>
        <v>118305000</v>
      </c>
    </row>
    <row r="112" spans="1:18" s="7" customFormat="1" ht="6" hidden="1" customHeight="1" x14ac:dyDescent="0.3">
      <c r="A112" s="19"/>
      <c r="B112" s="19"/>
      <c r="C112" s="19"/>
      <c r="J112" s="139"/>
      <c r="K112" s="139"/>
      <c r="L112" s="34"/>
      <c r="M112" s="34"/>
      <c r="N112" s="34"/>
      <c r="O112" s="34"/>
      <c r="P112" s="34"/>
      <c r="Q112" s="34"/>
      <c r="R112" s="34"/>
    </row>
    <row r="113" spans="1:18" s="7" customFormat="1" ht="12" hidden="1" customHeight="1" x14ac:dyDescent="0.25">
      <c r="A113" s="63" t="s">
        <v>188</v>
      </c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s="7" customFormat="1" ht="12" hidden="1" customHeight="1" x14ac:dyDescent="0.25">
      <c r="A114" s="75" t="s">
        <v>108</v>
      </c>
      <c r="E114" s="100">
        <v>5</v>
      </c>
      <c r="F114" s="101" t="s">
        <v>28</v>
      </c>
      <c r="G114" s="100" t="s">
        <v>7</v>
      </c>
      <c r="H114" s="100" t="s">
        <v>17</v>
      </c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s="7" customFormat="1" ht="12" hidden="1" customHeight="1" x14ac:dyDescent="0.25">
      <c r="A115" s="75" t="s">
        <v>179</v>
      </c>
      <c r="E115" s="100">
        <v>5</v>
      </c>
      <c r="F115" s="101" t="s">
        <v>28</v>
      </c>
      <c r="G115" s="100" t="s">
        <v>7</v>
      </c>
      <c r="H115" s="100" t="s">
        <v>63</v>
      </c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s="7" customFormat="1" ht="12" hidden="1" customHeight="1" x14ac:dyDescent="0.25">
      <c r="A116" s="75" t="s">
        <v>180</v>
      </c>
      <c r="E116" s="100">
        <v>5</v>
      </c>
      <c r="F116" s="101" t="s">
        <v>28</v>
      </c>
      <c r="G116" s="100" t="s">
        <v>7</v>
      </c>
      <c r="H116" s="102" t="s">
        <v>48</v>
      </c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s="7" customFormat="1" ht="12" hidden="1" customHeight="1" x14ac:dyDescent="0.25">
      <c r="A117" s="75" t="s">
        <v>180</v>
      </c>
      <c r="E117" s="100">
        <v>5</v>
      </c>
      <c r="F117" s="101" t="s">
        <v>28</v>
      </c>
      <c r="G117" s="100" t="s">
        <v>7</v>
      </c>
      <c r="H117" s="102" t="s">
        <v>48</v>
      </c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s="7" customFormat="1" ht="12" hidden="1" customHeight="1" x14ac:dyDescent="0.25">
      <c r="A118" s="75" t="s">
        <v>181</v>
      </c>
      <c r="E118" s="100">
        <v>5</v>
      </c>
      <c r="F118" s="101" t="s">
        <v>28</v>
      </c>
      <c r="G118" s="100" t="s">
        <v>7</v>
      </c>
      <c r="H118" s="100" t="s">
        <v>10</v>
      </c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s="7" customFormat="1" ht="12" hidden="1" customHeight="1" x14ac:dyDescent="0.25">
      <c r="A119" s="75" t="s">
        <v>180</v>
      </c>
      <c r="E119" s="100">
        <v>5</v>
      </c>
      <c r="F119" s="101" t="s">
        <v>28</v>
      </c>
      <c r="G119" s="100" t="s">
        <v>7</v>
      </c>
      <c r="H119" s="102" t="s">
        <v>48</v>
      </c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s="7" customFormat="1" ht="12" hidden="1" customHeight="1" x14ac:dyDescent="0.25">
      <c r="A120" s="75" t="s">
        <v>182</v>
      </c>
      <c r="E120" s="100">
        <v>5</v>
      </c>
      <c r="F120" s="101" t="s">
        <v>28</v>
      </c>
      <c r="G120" s="100" t="s">
        <v>7</v>
      </c>
      <c r="H120" s="100" t="s">
        <v>8</v>
      </c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s="7" customFormat="1" ht="12" hidden="1" customHeight="1" x14ac:dyDescent="0.25">
      <c r="A121" s="75" t="s">
        <v>183</v>
      </c>
      <c r="E121" s="100">
        <v>5</v>
      </c>
      <c r="F121" s="101" t="s">
        <v>28</v>
      </c>
      <c r="G121" s="100" t="s">
        <v>7</v>
      </c>
      <c r="H121" s="100" t="s">
        <v>15</v>
      </c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s="7" customFormat="1" ht="19" hidden="1" customHeight="1" x14ac:dyDescent="0.3">
      <c r="A122" s="58" t="s">
        <v>184</v>
      </c>
      <c r="J122" s="147">
        <f>SUM(J114:J121)</f>
        <v>0</v>
      </c>
      <c r="K122" s="148"/>
      <c r="L122" s="147">
        <f>SUM(L114:L121)</f>
        <v>0</v>
      </c>
      <c r="M122" s="148"/>
      <c r="N122" s="147">
        <f>SUM(N114:N121)</f>
        <v>0</v>
      </c>
      <c r="O122" s="148"/>
      <c r="P122" s="147">
        <f>SUM(P114:P121)</f>
        <v>0</v>
      </c>
      <c r="Q122" s="148"/>
      <c r="R122" s="147">
        <f>SUM(R114:R121)</f>
        <v>0</v>
      </c>
    </row>
    <row r="123" spans="1:18" s="7" customFormat="1" ht="6" customHeight="1" x14ac:dyDescent="0.25"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s="7" customFormat="1" ht="16" hidden="1" customHeight="1" x14ac:dyDescent="0.3">
      <c r="A124" s="62" t="s">
        <v>189</v>
      </c>
      <c r="B124" s="11"/>
      <c r="C124" s="11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s="7" customFormat="1" ht="12.75" hidden="1" customHeight="1" x14ac:dyDescent="0.3">
      <c r="A125" s="11" t="s">
        <v>88</v>
      </c>
      <c r="B125" s="22"/>
      <c r="C125" s="22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s="7" customFormat="1" ht="12.75" hidden="1" customHeight="1" x14ac:dyDescent="0.25">
      <c r="A126" s="64" t="s">
        <v>89</v>
      </c>
      <c r="B126" s="9"/>
      <c r="C126" s="9"/>
      <c r="E126" s="100">
        <v>1</v>
      </c>
      <c r="F126" s="101" t="s">
        <v>12</v>
      </c>
      <c r="G126" s="100" t="s">
        <v>53</v>
      </c>
      <c r="H126" s="102" t="s">
        <v>10</v>
      </c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18" s="7" customFormat="1" ht="6" hidden="1" customHeight="1" x14ac:dyDescent="0.25">
      <c r="A127" s="64"/>
      <c r="B127" s="9"/>
      <c r="C127" s="9"/>
      <c r="E127" s="100"/>
      <c r="F127" s="101"/>
      <c r="G127" s="100"/>
      <c r="H127" s="102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 s="7" customFormat="1" ht="12.75" hidden="1" customHeight="1" x14ac:dyDescent="0.25">
      <c r="A128" s="75" t="s">
        <v>91</v>
      </c>
      <c r="B128" s="99"/>
      <c r="C128" s="99"/>
      <c r="E128" s="100">
        <v>1</v>
      </c>
      <c r="F128" s="101" t="s">
        <v>92</v>
      </c>
      <c r="G128" s="100" t="s">
        <v>7</v>
      </c>
      <c r="H128" s="100" t="s">
        <v>8</v>
      </c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s="7" customFormat="1" ht="12.75" hidden="1" customHeight="1" x14ac:dyDescent="0.25">
      <c r="A129" s="75" t="s">
        <v>93</v>
      </c>
      <c r="B129" s="99"/>
      <c r="C129" s="99"/>
      <c r="E129" s="100">
        <v>1</v>
      </c>
      <c r="F129" s="101" t="s">
        <v>92</v>
      </c>
      <c r="G129" s="100" t="s">
        <v>33</v>
      </c>
      <c r="H129" s="100" t="s">
        <v>8</v>
      </c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s="7" customFormat="1" ht="12.75" hidden="1" customHeight="1" x14ac:dyDescent="0.25">
      <c r="A130" s="75" t="s">
        <v>94</v>
      </c>
      <c r="B130" s="104"/>
      <c r="C130" s="104"/>
      <c r="E130" s="100">
        <v>1</v>
      </c>
      <c r="F130" s="101" t="s">
        <v>92</v>
      </c>
      <c r="G130" s="100" t="s">
        <v>33</v>
      </c>
      <c r="H130" s="100" t="s">
        <v>48</v>
      </c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1:18" s="7" customFormat="1" ht="12.75" hidden="1" customHeight="1" x14ac:dyDescent="0.25">
      <c r="A131" s="64" t="s">
        <v>89</v>
      </c>
      <c r="B131" s="99"/>
      <c r="C131" s="99"/>
      <c r="D131" s="101"/>
      <c r="E131" s="100">
        <v>1</v>
      </c>
      <c r="F131" s="101" t="s">
        <v>12</v>
      </c>
      <c r="G131" s="100" t="s">
        <v>53</v>
      </c>
      <c r="H131" s="100" t="s">
        <v>10</v>
      </c>
      <c r="J131" s="34"/>
      <c r="K131" s="34"/>
      <c r="L131" s="34"/>
      <c r="M131" s="34"/>
      <c r="N131" s="34">
        <f t="shared" ref="N131:N145" si="3">P131-L131</f>
        <v>0</v>
      </c>
      <c r="O131" s="34"/>
      <c r="P131" s="34"/>
      <c r="Q131" s="34"/>
      <c r="R131" s="34"/>
    </row>
    <row r="132" spans="1:18" s="7" customFormat="1" ht="14.15" hidden="1" customHeight="1" x14ac:dyDescent="0.25">
      <c r="A132" s="75" t="s">
        <v>95</v>
      </c>
      <c r="B132" s="104"/>
      <c r="C132" s="104"/>
      <c r="D132" s="101"/>
      <c r="E132" s="274" t="s">
        <v>373</v>
      </c>
      <c r="F132" s="274"/>
      <c r="G132" s="274"/>
      <c r="H132" s="274"/>
      <c r="J132" s="34">
        <v>0</v>
      </c>
      <c r="K132" s="34"/>
      <c r="L132" s="34">
        <v>0</v>
      </c>
      <c r="M132" s="34"/>
      <c r="N132" s="34">
        <f t="shared" si="3"/>
        <v>0</v>
      </c>
      <c r="O132" s="34"/>
      <c r="P132" s="34">
        <v>0</v>
      </c>
      <c r="Q132" s="34"/>
      <c r="R132" s="34"/>
    </row>
    <row r="133" spans="1:18" s="7" customFormat="1" ht="14.15" hidden="1" customHeight="1" x14ac:dyDescent="0.25">
      <c r="A133" s="75" t="s">
        <v>97</v>
      </c>
      <c r="B133" s="104"/>
      <c r="C133" s="104"/>
      <c r="E133" s="274" t="s">
        <v>374</v>
      </c>
      <c r="F133" s="274"/>
      <c r="G133" s="274"/>
      <c r="H133" s="274"/>
      <c r="J133" s="34">
        <v>0</v>
      </c>
      <c r="K133" s="34"/>
      <c r="L133" s="34">
        <v>0</v>
      </c>
      <c r="M133" s="34"/>
      <c r="N133" s="34">
        <f t="shared" si="3"/>
        <v>0</v>
      </c>
      <c r="O133" s="34"/>
      <c r="P133" s="34">
        <v>0</v>
      </c>
      <c r="Q133" s="34"/>
      <c r="R133" s="34"/>
    </row>
    <row r="134" spans="1:18" s="7" customFormat="1" ht="12.75" hidden="1" customHeight="1" x14ac:dyDescent="0.25">
      <c r="A134" s="75" t="s">
        <v>98</v>
      </c>
      <c r="B134" s="104"/>
      <c r="C134" s="104"/>
      <c r="D134" s="101"/>
      <c r="E134" s="274" t="s">
        <v>375</v>
      </c>
      <c r="F134" s="274"/>
      <c r="G134" s="274"/>
      <c r="H134" s="274"/>
      <c r="J134" s="34"/>
      <c r="K134" s="34"/>
      <c r="L134" s="34"/>
      <c r="M134" s="34"/>
      <c r="N134" s="34">
        <f t="shared" si="3"/>
        <v>0</v>
      </c>
      <c r="O134" s="34"/>
      <c r="P134" s="34"/>
      <c r="Q134" s="34"/>
      <c r="R134" s="34"/>
    </row>
    <row r="135" spans="1:18" s="7" customFormat="1" ht="14.15" hidden="1" customHeight="1" x14ac:dyDescent="0.25">
      <c r="A135" s="75" t="s">
        <v>99</v>
      </c>
      <c r="B135" s="99"/>
      <c r="C135" s="99"/>
      <c r="E135" s="274" t="s">
        <v>643</v>
      </c>
      <c r="F135" s="274"/>
      <c r="G135" s="274"/>
      <c r="H135" s="274"/>
      <c r="J135" s="34"/>
      <c r="K135" s="34"/>
      <c r="L135" s="34"/>
      <c r="M135" s="34"/>
      <c r="N135" s="34">
        <f t="shared" si="3"/>
        <v>0</v>
      </c>
      <c r="O135" s="34"/>
      <c r="P135" s="34"/>
      <c r="Q135" s="34"/>
      <c r="R135" s="34"/>
    </row>
    <row r="136" spans="1:18" s="7" customFormat="1" ht="12.75" hidden="1" customHeight="1" x14ac:dyDescent="0.25">
      <c r="A136" s="75" t="s">
        <v>174</v>
      </c>
      <c r="B136" s="99"/>
      <c r="C136" s="99"/>
      <c r="E136" s="274" t="s">
        <v>644</v>
      </c>
      <c r="F136" s="274"/>
      <c r="G136" s="274"/>
      <c r="H136" s="274"/>
      <c r="J136" s="34"/>
      <c r="K136" s="34"/>
      <c r="L136" s="34"/>
      <c r="M136" s="34"/>
      <c r="N136" s="34">
        <f t="shared" si="3"/>
        <v>0</v>
      </c>
      <c r="O136" s="34"/>
      <c r="P136" s="34"/>
      <c r="Q136" s="34"/>
      <c r="R136" s="34"/>
    </row>
    <row r="137" spans="1:18" s="7" customFormat="1" ht="14.15" hidden="1" customHeight="1" x14ac:dyDescent="0.25">
      <c r="A137" s="75" t="s">
        <v>175</v>
      </c>
      <c r="B137" s="99"/>
      <c r="C137" s="99"/>
      <c r="E137" s="274" t="s">
        <v>645</v>
      </c>
      <c r="F137" s="274"/>
      <c r="G137" s="274"/>
      <c r="H137" s="274"/>
      <c r="J137" s="34"/>
      <c r="K137" s="34"/>
      <c r="L137" s="34"/>
      <c r="M137" s="34"/>
      <c r="N137" s="34">
        <f t="shared" si="3"/>
        <v>0</v>
      </c>
      <c r="O137" s="34"/>
      <c r="P137" s="34"/>
      <c r="Q137" s="34"/>
      <c r="R137" s="34"/>
    </row>
    <row r="138" spans="1:18" s="7" customFormat="1" ht="14.15" hidden="1" customHeight="1" x14ac:dyDescent="0.25">
      <c r="A138" s="75" t="s">
        <v>176</v>
      </c>
      <c r="B138" s="99"/>
      <c r="C138" s="99"/>
      <c r="E138" s="274" t="s">
        <v>646</v>
      </c>
      <c r="F138" s="274"/>
      <c r="G138" s="274"/>
      <c r="H138" s="274"/>
      <c r="J138" s="34"/>
      <c r="K138" s="34"/>
      <c r="L138" s="34"/>
      <c r="M138" s="34"/>
      <c r="N138" s="34">
        <f t="shared" si="3"/>
        <v>0</v>
      </c>
      <c r="O138" s="34"/>
      <c r="P138" s="34"/>
      <c r="Q138" s="34"/>
      <c r="R138" s="34"/>
    </row>
    <row r="139" spans="1:18" s="7" customFormat="1" ht="12.75" hidden="1" customHeight="1" x14ac:dyDescent="0.25">
      <c r="A139" s="75" t="s">
        <v>100</v>
      </c>
      <c r="B139" s="99"/>
      <c r="C139" s="99"/>
      <c r="E139" s="274" t="s">
        <v>718</v>
      </c>
      <c r="F139" s="274"/>
      <c r="G139" s="274"/>
      <c r="H139" s="274"/>
      <c r="J139" s="34"/>
      <c r="K139" s="34"/>
      <c r="L139" s="34"/>
      <c r="M139" s="34"/>
      <c r="N139" s="34">
        <f t="shared" si="3"/>
        <v>0</v>
      </c>
      <c r="O139" s="34"/>
      <c r="P139" s="34"/>
      <c r="Q139" s="34"/>
      <c r="R139" s="34"/>
    </row>
    <row r="140" spans="1:18" s="7" customFormat="1" ht="12.75" hidden="1" customHeight="1" x14ac:dyDescent="0.25">
      <c r="A140" s="75" t="s">
        <v>102</v>
      </c>
      <c r="B140" s="99"/>
      <c r="C140" s="99"/>
      <c r="E140" s="274" t="s">
        <v>719</v>
      </c>
      <c r="F140" s="274"/>
      <c r="G140" s="274"/>
      <c r="H140" s="274"/>
      <c r="J140" s="34"/>
      <c r="K140" s="34"/>
      <c r="L140" s="34"/>
      <c r="M140" s="34"/>
      <c r="N140" s="34">
        <f t="shared" si="3"/>
        <v>0</v>
      </c>
      <c r="O140" s="34"/>
      <c r="P140" s="34"/>
      <c r="Q140" s="34"/>
      <c r="R140" s="34"/>
    </row>
    <row r="141" spans="1:18" s="7" customFormat="1" ht="12.75" hidden="1" customHeight="1" x14ac:dyDescent="0.25">
      <c r="A141" s="75" t="s">
        <v>103</v>
      </c>
      <c r="B141" s="99"/>
      <c r="C141" s="99"/>
      <c r="E141" s="274" t="s">
        <v>720</v>
      </c>
      <c r="F141" s="274"/>
      <c r="G141" s="274"/>
      <c r="H141" s="274"/>
      <c r="J141" s="34"/>
      <c r="K141" s="34"/>
      <c r="L141" s="34"/>
      <c r="M141" s="34"/>
      <c r="N141" s="34">
        <f t="shared" si="3"/>
        <v>0</v>
      </c>
      <c r="O141" s="34"/>
      <c r="P141" s="34"/>
      <c r="Q141" s="34"/>
      <c r="R141" s="34"/>
    </row>
    <row r="142" spans="1:18" s="7" customFormat="1" ht="14.15" hidden="1" customHeight="1" x14ac:dyDescent="0.25">
      <c r="A142" s="75" t="s">
        <v>104</v>
      </c>
      <c r="B142" s="99"/>
      <c r="C142" s="99"/>
      <c r="D142" s="101"/>
      <c r="E142" s="274" t="s">
        <v>377</v>
      </c>
      <c r="F142" s="274"/>
      <c r="G142" s="274"/>
      <c r="H142" s="274"/>
      <c r="J142" s="34">
        <v>0</v>
      </c>
      <c r="K142" s="34"/>
      <c r="L142" s="34">
        <v>0</v>
      </c>
      <c r="M142" s="34"/>
      <c r="N142" s="34">
        <f>P142-L142</f>
        <v>0</v>
      </c>
      <c r="O142" s="34"/>
      <c r="P142" s="34">
        <v>0</v>
      </c>
      <c r="Q142" s="34"/>
      <c r="R142" s="34"/>
    </row>
    <row r="143" spans="1:18" s="7" customFormat="1" ht="12.75" hidden="1" customHeight="1" x14ac:dyDescent="0.25">
      <c r="A143" s="75" t="s">
        <v>105</v>
      </c>
      <c r="B143" s="99"/>
      <c r="C143" s="99"/>
      <c r="D143" s="101"/>
      <c r="E143" s="274" t="s">
        <v>694</v>
      </c>
      <c r="F143" s="274"/>
      <c r="G143" s="274"/>
      <c r="H143" s="274"/>
      <c r="J143" s="34"/>
      <c r="K143" s="34"/>
      <c r="L143" s="34"/>
      <c r="M143" s="34"/>
      <c r="N143" s="34">
        <f t="shared" si="3"/>
        <v>0</v>
      </c>
      <c r="O143" s="34"/>
      <c r="P143" s="34"/>
      <c r="Q143" s="34"/>
      <c r="R143" s="34"/>
    </row>
    <row r="144" spans="1:18" s="7" customFormat="1" ht="12.75" hidden="1" customHeight="1" x14ac:dyDescent="0.25">
      <c r="A144" s="75" t="s">
        <v>96</v>
      </c>
      <c r="B144" s="99"/>
      <c r="C144" s="99"/>
      <c r="E144" s="274" t="s">
        <v>379</v>
      </c>
      <c r="F144" s="274"/>
      <c r="G144" s="274"/>
      <c r="H144" s="274"/>
      <c r="J144" s="34">
        <v>0</v>
      </c>
      <c r="K144" s="34"/>
      <c r="L144" s="34">
        <v>0</v>
      </c>
      <c r="M144" s="34"/>
      <c r="N144" s="34">
        <f t="shared" si="3"/>
        <v>0</v>
      </c>
      <c r="O144" s="34"/>
      <c r="P144" s="34">
        <v>0</v>
      </c>
      <c r="Q144" s="34"/>
      <c r="R144" s="170"/>
    </row>
    <row r="145" spans="1:21" s="7" customFormat="1" ht="14.15" hidden="1" customHeight="1" x14ac:dyDescent="0.25">
      <c r="A145" s="75" t="s">
        <v>106</v>
      </c>
      <c r="B145" s="99"/>
      <c r="C145" s="99"/>
      <c r="D145" s="101"/>
      <c r="E145" s="274" t="s">
        <v>615</v>
      </c>
      <c r="F145" s="274"/>
      <c r="G145" s="274"/>
      <c r="H145" s="274"/>
      <c r="J145" s="34">
        <v>0</v>
      </c>
      <c r="K145" s="34"/>
      <c r="L145" s="34">
        <v>0</v>
      </c>
      <c r="M145" s="34"/>
      <c r="N145" s="34">
        <f t="shared" si="3"/>
        <v>0</v>
      </c>
      <c r="O145" s="34"/>
      <c r="P145" s="34">
        <v>0</v>
      </c>
      <c r="Q145" s="34"/>
      <c r="R145" s="170"/>
    </row>
    <row r="146" spans="1:21" s="7" customFormat="1" ht="12.75" hidden="1" customHeight="1" x14ac:dyDescent="0.25">
      <c r="A146" s="75" t="s">
        <v>177</v>
      </c>
      <c r="B146" s="99"/>
      <c r="C146" s="99"/>
      <c r="D146" s="101"/>
      <c r="E146" s="274" t="s">
        <v>721</v>
      </c>
      <c r="F146" s="274"/>
      <c r="G146" s="274"/>
      <c r="H146" s="27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21" s="7" customFormat="1" ht="12.75" hidden="1" customHeight="1" x14ac:dyDescent="0.25">
      <c r="A147" s="75" t="s">
        <v>178</v>
      </c>
      <c r="B147" s="99"/>
      <c r="C147" s="99"/>
      <c r="D147" s="101"/>
      <c r="E147" s="274" t="s">
        <v>722</v>
      </c>
      <c r="F147" s="274"/>
      <c r="G147" s="274"/>
      <c r="H147" s="27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21" s="7" customFormat="1" ht="9" hidden="1" customHeight="1" x14ac:dyDescent="0.25">
      <c r="A148" s="75"/>
      <c r="B148" s="99"/>
      <c r="C148" s="99"/>
      <c r="D148" s="101"/>
      <c r="E148" s="100"/>
      <c r="F148" s="101"/>
      <c r="G148" s="100"/>
      <c r="H148" s="100"/>
      <c r="J148" s="34"/>
      <c r="K148" s="34"/>
      <c r="L148" s="34">
        <v>0</v>
      </c>
      <c r="M148" s="34"/>
      <c r="N148" s="34"/>
      <c r="O148" s="34"/>
      <c r="P148" s="34"/>
      <c r="Q148" s="34"/>
      <c r="R148" s="34"/>
    </row>
    <row r="149" spans="1:21" s="7" customFormat="1" ht="12.75" hidden="1" customHeight="1" x14ac:dyDescent="0.25">
      <c r="A149" s="255" t="s">
        <v>856</v>
      </c>
      <c r="B149" s="99"/>
      <c r="C149" s="99"/>
      <c r="D149" s="101"/>
      <c r="E149" s="100"/>
      <c r="F149" s="101"/>
      <c r="G149" s="100"/>
      <c r="H149" s="100"/>
      <c r="J149" s="34"/>
      <c r="K149" s="34"/>
      <c r="L149" s="34"/>
      <c r="M149" s="34"/>
      <c r="N149" s="34"/>
      <c r="O149" s="34"/>
      <c r="P149" s="34">
        <v>0</v>
      </c>
      <c r="Q149" s="34"/>
      <c r="R149" s="34"/>
    </row>
    <row r="150" spans="1:21" s="7" customFormat="1" ht="12.75" hidden="1" customHeight="1" x14ac:dyDescent="0.25">
      <c r="A150" s="75" t="s">
        <v>89</v>
      </c>
      <c r="B150" s="99"/>
      <c r="C150" s="99"/>
      <c r="D150" s="101"/>
      <c r="E150" s="298" t="s">
        <v>723</v>
      </c>
      <c r="F150" s="299"/>
      <c r="G150" s="299"/>
      <c r="H150" s="299"/>
      <c r="J150" s="34">
        <v>0</v>
      </c>
      <c r="K150" s="34"/>
      <c r="L150" s="34"/>
      <c r="M150" s="34"/>
      <c r="N150" s="34">
        <f t="shared" ref="N150" si="4">P150-L150</f>
        <v>0</v>
      </c>
      <c r="O150" s="34"/>
      <c r="P150" s="34">
        <v>0</v>
      </c>
      <c r="Q150" s="34"/>
      <c r="R150" s="34"/>
    </row>
    <row r="151" spans="1:21" s="25" customFormat="1" ht="19" hidden="1" customHeight="1" x14ac:dyDescent="0.3">
      <c r="A151" s="58" t="s">
        <v>107</v>
      </c>
      <c r="B151" s="24"/>
      <c r="C151" s="24"/>
      <c r="J151" s="20">
        <f>SUM(J128:J150)</f>
        <v>0</v>
      </c>
      <c r="K151" s="21"/>
      <c r="L151" s="20">
        <f>SUM(L128:L150)</f>
        <v>0</v>
      </c>
      <c r="M151" s="148"/>
      <c r="N151" s="20">
        <f>SUM(N128:N150)</f>
        <v>0</v>
      </c>
      <c r="O151" s="148"/>
      <c r="P151" s="20">
        <f>SUM(P128:P150)</f>
        <v>0</v>
      </c>
      <c r="Q151" s="148"/>
      <c r="R151" s="20">
        <f>SUM(R131:R148)</f>
        <v>0</v>
      </c>
      <c r="T151" s="25">
        <f>SUM(R132:R150)</f>
        <v>0</v>
      </c>
    </row>
    <row r="152" spans="1:21" s="7" customFormat="1" ht="6" hidden="1" customHeight="1" x14ac:dyDescent="0.25"/>
    <row r="153" spans="1:21" s="7" customFormat="1" ht="20.149999999999999" customHeight="1" thickBot="1" x14ac:dyDescent="0.35">
      <c r="A153" s="11" t="s">
        <v>109</v>
      </c>
      <c r="B153" s="26"/>
      <c r="C153" s="26"/>
      <c r="J153" s="27">
        <f>J151+J111+J39</f>
        <v>14115333.499999996</v>
      </c>
      <c r="K153" s="21"/>
      <c r="L153" s="27">
        <f>L39+L111+L122+L151</f>
        <v>10286582.91</v>
      </c>
      <c r="N153" s="27">
        <f>N39+N111+N122+N151</f>
        <v>279075427.99000001</v>
      </c>
      <c r="P153" s="27">
        <f>P39+P111+P122+P151</f>
        <v>289362010.89999998</v>
      </c>
      <c r="R153" s="27">
        <f>R39+R111+R122+R151</f>
        <v>143583171.93000001</v>
      </c>
      <c r="T153" s="7">
        <f>L153+4500</f>
        <v>10291082.91</v>
      </c>
      <c r="U153" s="7">
        <f>P153+4500</f>
        <v>289366510.89999998</v>
      </c>
    </row>
    <row r="154" spans="1:21" s="7" customFormat="1" ht="12.75" customHeight="1" thickTop="1" x14ac:dyDescent="0.3">
      <c r="A154" s="11"/>
      <c r="B154" s="26"/>
      <c r="C154" s="26"/>
      <c r="J154" s="21"/>
      <c r="K154" s="21"/>
      <c r="L154" s="21"/>
      <c r="N154" s="21"/>
      <c r="P154" s="21"/>
      <c r="R154" s="21"/>
    </row>
    <row r="155" spans="1:21" s="7" customFormat="1" ht="12.75" customHeight="1" x14ac:dyDescent="0.3">
      <c r="A155" s="11"/>
      <c r="B155" s="26"/>
      <c r="C155" s="26"/>
      <c r="J155" s="21"/>
      <c r="K155" s="21"/>
      <c r="L155" s="21"/>
      <c r="N155" s="21"/>
      <c r="P155" s="21"/>
      <c r="R155" s="21"/>
    </row>
    <row r="156" spans="1:21" s="7" customFormat="1" x14ac:dyDescent="0.25">
      <c r="A156" s="29"/>
      <c r="B156" s="29"/>
      <c r="C156" s="29"/>
      <c r="D156" s="32"/>
      <c r="E156" s="29"/>
      <c r="F156" s="29"/>
      <c r="H156" s="33"/>
      <c r="I156" s="33"/>
      <c r="J156" s="33"/>
      <c r="K156" s="33"/>
      <c r="L156" s="33"/>
      <c r="M156" s="33"/>
    </row>
    <row r="157" spans="1:21" x14ac:dyDescent="0.25">
      <c r="A157" s="68" t="s">
        <v>132</v>
      </c>
      <c r="D157" s="31"/>
      <c r="E157" s="30"/>
      <c r="G157" s="29"/>
      <c r="I157" s="29"/>
      <c r="J157" s="289" t="s">
        <v>262</v>
      </c>
      <c r="K157" s="289"/>
      <c r="L157" s="289"/>
      <c r="M157" s="42"/>
      <c r="N157" s="44"/>
      <c r="O157" s="44"/>
      <c r="P157" s="43" t="s">
        <v>134</v>
      </c>
    </row>
    <row r="158" spans="1:21" x14ac:dyDescent="0.25">
      <c r="A158" s="45"/>
      <c r="D158" s="31"/>
      <c r="E158" s="46"/>
      <c r="G158" s="29"/>
      <c r="I158" s="29"/>
      <c r="J158" s="187"/>
      <c r="M158" s="187"/>
      <c r="N158" s="34"/>
      <c r="O158" s="34"/>
      <c r="P158" s="46"/>
    </row>
    <row r="159" spans="1:21" x14ac:dyDescent="0.25">
      <c r="A159" s="45"/>
      <c r="D159" s="31"/>
      <c r="E159" s="46"/>
      <c r="G159" s="29"/>
      <c r="I159" s="29"/>
      <c r="J159" s="187"/>
      <c r="M159" s="187"/>
      <c r="N159" s="34"/>
      <c r="O159" s="34"/>
      <c r="P159" s="46"/>
    </row>
    <row r="160" spans="1:21" x14ac:dyDescent="0.25">
      <c r="A160" s="45"/>
      <c r="D160" s="31"/>
      <c r="E160" s="46"/>
      <c r="G160" s="29"/>
      <c r="I160" s="29"/>
      <c r="J160" s="29"/>
      <c r="M160" s="29"/>
      <c r="P160" s="48"/>
    </row>
    <row r="161" spans="1:16" ht="13" x14ac:dyDescent="0.3">
      <c r="A161" s="292" t="s">
        <v>837</v>
      </c>
      <c r="B161" s="292"/>
      <c r="C161" s="292"/>
      <c r="D161" s="29"/>
      <c r="E161" s="48"/>
      <c r="G161" s="29"/>
      <c r="I161" s="29"/>
      <c r="J161" s="292" t="s">
        <v>274</v>
      </c>
      <c r="K161" s="292"/>
      <c r="L161" s="292"/>
      <c r="M161" s="52"/>
      <c r="N161" s="54"/>
      <c r="O161" s="54"/>
      <c r="P161" s="53" t="s">
        <v>136</v>
      </c>
    </row>
    <row r="162" spans="1:16" ht="13" x14ac:dyDescent="0.3">
      <c r="A162" s="289" t="s">
        <v>838</v>
      </c>
      <c r="B162" s="289"/>
      <c r="C162" s="289"/>
      <c r="D162" s="50"/>
      <c r="E162" s="51"/>
      <c r="G162" s="29"/>
      <c r="I162" s="29"/>
      <c r="J162" s="289" t="s">
        <v>255</v>
      </c>
      <c r="K162" s="289"/>
      <c r="L162" s="289"/>
      <c r="M162" s="31"/>
      <c r="N162" s="33"/>
      <c r="O162" s="33"/>
      <c r="P162" s="55" t="s">
        <v>138</v>
      </c>
    </row>
    <row r="163" spans="1:16" x14ac:dyDescent="0.25">
      <c r="A163" s="67"/>
      <c r="D163" s="29"/>
      <c r="E163" s="30"/>
      <c r="G163" s="29"/>
      <c r="I163" s="29"/>
      <c r="J163" s="31"/>
      <c r="M163" s="31"/>
      <c r="N163" s="33"/>
      <c r="O163" s="33"/>
      <c r="P163" s="55"/>
    </row>
  </sheetData>
  <customSheetViews>
    <customSheetView guid="{DE3A1FFE-44A0-41BD-98AB-2A2226968564}" showPageBreaks="1" printArea="1" hiddenRows="1" view="pageBreakPreview">
      <pane xSplit="1" ySplit="14" topLeftCell="B151" activePane="bottomRight" state="frozen"/>
      <selection pane="bottomRight" activeCell="E153" sqref="E153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63" activePane="bottomRight" state="frozen"/>
      <selection pane="bottomRight" activeCell="R23" sqref="R23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pane xSplit="1" ySplit="14" topLeftCell="B151" activePane="bottomRight" state="frozen"/>
      <selection pane="bottomRight" activeCell="E153" sqref="E153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15">
    <mergeCell ref="E147:H147"/>
    <mergeCell ref="E150:H150"/>
    <mergeCell ref="J157:L157"/>
    <mergeCell ref="A161:C161"/>
    <mergeCell ref="J161:L161"/>
    <mergeCell ref="A162:C162"/>
    <mergeCell ref="J162:L162"/>
    <mergeCell ref="E141:H141"/>
    <mergeCell ref="E142:H142"/>
    <mergeCell ref="E143:H143"/>
    <mergeCell ref="E144:H144"/>
    <mergeCell ref="E145:H145"/>
    <mergeCell ref="E146:H146"/>
    <mergeCell ref="E135:H135"/>
    <mergeCell ref="E136:H136"/>
    <mergeCell ref="E137:H137"/>
    <mergeCell ref="E138:H138"/>
    <mergeCell ref="E139:H139"/>
    <mergeCell ref="E140:H140"/>
    <mergeCell ref="E109:H109"/>
    <mergeCell ref="E110:H110"/>
    <mergeCell ref="A111:C111"/>
    <mergeCell ref="E132:H132"/>
    <mergeCell ref="E133:H133"/>
    <mergeCell ref="E134:H134"/>
    <mergeCell ref="E103:H103"/>
    <mergeCell ref="E104:H104"/>
    <mergeCell ref="E105:H105"/>
    <mergeCell ref="E106:H106"/>
    <mergeCell ref="E107:H107"/>
    <mergeCell ref="E108:H108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80:H80"/>
    <mergeCell ref="E81:H81"/>
    <mergeCell ref="E82:H82"/>
    <mergeCell ref="E83:H83"/>
    <mergeCell ref="E84:H84"/>
    <mergeCell ref="E90:H90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34:H34"/>
    <mergeCell ref="E35:H35"/>
    <mergeCell ref="E36:H36"/>
    <mergeCell ref="E37:H37"/>
    <mergeCell ref="E42:H42"/>
    <mergeCell ref="E43:H43"/>
    <mergeCell ref="E28:H28"/>
    <mergeCell ref="E29:H29"/>
    <mergeCell ref="E30:H30"/>
    <mergeCell ref="E31:H31"/>
    <mergeCell ref="E32:H32"/>
    <mergeCell ref="E33:H33"/>
    <mergeCell ref="E25:H25"/>
    <mergeCell ref="E26:H26"/>
    <mergeCell ref="E27:H27"/>
    <mergeCell ref="A15:C15"/>
    <mergeCell ref="E15:H15"/>
    <mergeCell ref="E18:H18"/>
    <mergeCell ref="E19:H19"/>
    <mergeCell ref="E20:H20"/>
    <mergeCell ref="E21:H21"/>
    <mergeCell ref="A3:S3"/>
    <mergeCell ref="A4:S4"/>
    <mergeCell ref="L11:P11"/>
    <mergeCell ref="P12:P14"/>
    <mergeCell ref="A13:C13"/>
    <mergeCell ref="E13:H13"/>
    <mergeCell ref="E22:H22"/>
    <mergeCell ref="E23:H23"/>
    <mergeCell ref="E24:H24"/>
  </mergeCells>
  <printOptions horizontalCentered="1"/>
  <pageMargins left="0.75" right="0.5" top="0.8" bottom="0.9" header="0.75" footer="0.5"/>
  <pageSetup paperSize="5" scale="90" orientation="landscape" horizontalDpi="4294967292" verticalDpi="300" r:id="rId4"/>
  <headerFooter alignWithMargins="0">
    <oddHeader xml:space="preserve">&amp;R&amp;"Arial,Bold"&amp;10      </oddHeader>
    <oddFooter>&amp;C&amp;"Arial Narrow,Regular"&amp;9Page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32"/>
  <sheetViews>
    <sheetView view="pageBreakPreview" zoomScaleNormal="85" zoomScaleSheetLayoutView="100" workbookViewId="0">
      <pane xSplit="1" ySplit="16" topLeftCell="B123" activePane="bottomRight" state="frozen"/>
      <selection pane="topRight" activeCell="B1" sqref="B1"/>
      <selection pane="bottomLeft" activeCell="A15" sqref="A15"/>
      <selection pane="bottomRight" activeCell="E15" sqref="E15:H15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6384" width="8.84375" style="1"/>
  </cols>
  <sheetData>
    <row r="1" spans="1:19" ht="15" customHeight="1" x14ac:dyDescent="0.25">
      <c r="A1" s="264" t="s">
        <v>866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64" t="s">
        <v>867</v>
      </c>
      <c r="S1" s="7"/>
    </row>
    <row r="2" spans="1:19" ht="1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5.5" x14ac:dyDescent="0.35">
      <c r="A3" s="300" t="s">
        <v>110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</row>
    <row r="4" spans="1:19" ht="15.75" customHeight="1" x14ac:dyDescent="0.35">
      <c r="A4" s="301" t="s">
        <v>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</row>
    <row r="5" spans="1:19" ht="9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" customHeight="1" x14ac:dyDescent="0.3">
      <c r="A6" s="265" t="s">
        <v>117</v>
      </c>
      <c r="B6" s="265" t="s">
        <v>112</v>
      </c>
      <c r="C6" s="266" t="s">
        <v>219</v>
      </c>
      <c r="D6" s="7"/>
      <c r="E6" s="7"/>
      <c r="F6" s="7"/>
      <c r="G6" s="7"/>
      <c r="H6" s="267"/>
      <c r="I6" s="267"/>
      <c r="J6" s="7"/>
      <c r="K6" s="7"/>
      <c r="L6" s="7"/>
      <c r="M6" s="7"/>
      <c r="N6" s="7"/>
      <c r="O6" s="7"/>
      <c r="P6" s="7"/>
      <c r="Q6" s="7"/>
      <c r="R6" s="268" t="s">
        <v>218</v>
      </c>
      <c r="S6" s="7"/>
    </row>
    <row r="7" spans="1:19" ht="15" customHeight="1" x14ac:dyDescent="0.3">
      <c r="A7" s="6" t="s">
        <v>118</v>
      </c>
      <c r="B7" s="265" t="s">
        <v>112</v>
      </c>
      <c r="C7" s="6" t="s">
        <v>212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5" customHeight="1" x14ac:dyDescent="0.3">
      <c r="A8" s="6" t="s">
        <v>119</v>
      </c>
      <c r="B8" s="265" t="s">
        <v>112</v>
      </c>
      <c r="C8" s="6" t="s">
        <v>220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5" customHeight="1" x14ac:dyDescent="0.3">
      <c r="A9" s="6" t="s">
        <v>120</v>
      </c>
      <c r="B9" s="265" t="s">
        <v>112</v>
      </c>
      <c r="C9" s="6" t="s">
        <v>221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9" customHeight="1" x14ac:dyDescent="0.3">
      <c r="A10" s="6"/>
      <c r="B10" s="265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302" t="s">
        <v>121</v>
      </c>
      <c r="M11" s="302"/>
      <c r="N11" s="302"/>
      <c r="O11" s="302"/>
      <c r="P11" s="302"/>
      <c r="Q11" s="8"/>
      <c r="R11" s="7"/>
      <c r="S11" s="7"/>
    </row>
    <row r="12" spans="1:19" ht="15" customHeight="1" x14ac:dyDescent="0.25">
      <c r="A12" s="7"/>
      <c r="B12" s="7"/>
      <c r="C12" s="7"/>
      <c r="D12" s="7"/>
      <c r="E12" s="7"/>
      <c r="F12" s="7"/>
      <c r="G12" s="7"/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269"/>
      <c r="R12" s="8" t="s">
        <v>131</v>
      </c>
      <c r="S12" s="7"/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260"/>
      <c r="L13" s="260" t="s">
        <v>319</v>
      </c>
      <c r="M13" s="260"/>
      <c r="N13" s="260" t="s">
        <v>319</v>
      </c>
      <c r="O13" s="260"/>
      <c r="P13" s="287"/>
      <c r="Q13" s="269"/>
      <c r="R13" s="260">
        <v>2022</v>
      </c>
      <c r="S13" s="7"/>
    </row>
    <row r="14" spans="1:19" ht="15" customHeight="1" x14ac:dyDescent="0.25">
      <c r="A14" s="257"/>
      <c r="B14" s="257"/>
      <c r="C14" s="257"/>
      <c r="D14" s="9"/>
      <c r="E14" s="257"/>
      <c r="F14" s="257"/>
      <c r="G14" s="257"/>
      <c r="H14" s="257"/>
      <c r="I14" s="8"/>
      <c r="J14" s="260" t="s">
        <v>123</v>
      </c>
      <c r="K14" s="260"/>
      <c r="L14" s="260" t="s">
        <v>123</v>
      </c>
      <c r="M14" s="260"/>
      <c r="N14" s="260" t="s">
        <v>125</v>
      </c>
      <c r="O14" s="260"/>
      <c r="P14" s="287"/>
      <c r="Q14" s="269"/>
      <c r="R14" s="259" t="s">
        <v>2</v>
      </c>
      <c r="S14" s="7"/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I15" s="7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  <c r="S15" s="7"/>
    </row>
    <row r="16" spans="1:19" ht="6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8" s="7" customFormat="1" ht="18" customHeight="1" x14ac:dyDescent="0.3">
      <c r="A17" s="62" t="s">
        <v>187</v>
      </c>
      <c r="B17" s="12"/>
      <c r="C17" s="12"/>
    </row>
    <row r="18" spans="1:18" s="7" customFormat="1" ht="15" customHeight="1" x14ac:dyDescent="0.25">
      <c r="A18" s="75" t="s">
        <v>36</v>
      </c>
      <c r="B18" s="99"/>
      <c r="C18" s="99"/>
      <c r="D18" s="100"/>
      <c r="E18" s="274" t="s">
        <v>341</v>
      </c>
      <c r="F18" s="274"/>
      <c r="G18" s="274"/>
      <c r="H18" s="274"/>
      <c r="J18" s="34"/>
      <c r="K18" s="34"/>
      <c r="L18" s="34"/>
      <c r="M18" s="34"/>
      <c r="N18" s="34">
        <f>P18-L18</f>
        <v>30000</v>
      </c>
      <c r="O18" s="34"/>
      <c r="P18" s="34">
        <v>30000</v>
      </c>
      <c r="Q18" s="34"/>
      <c r="R18" s="34">
        <v>30000</v>
      </c>
    </row>
    <row r="19" spans="1:18" s="7" customFormat="1" ht="12.75" hidden="1" customHeight="1" x14ac:dyDescent="0.25">
      <c r="A19" s="75" t="s">
        <v>37</v>
      </c>
      <c r="B19" s="99"/>
      <c r="C19" s="99"/>
      <c r="E19" s="100">
        <v>5</v>
      </c>
      <c r="F19" s="101" t="s">
        <v>12</v>
      </c>
      <c r="G19" s="100" t="s">
        <v>7</v>
      </c>
      <c r="H19" s="14" t="s">
        <v>10</v>
      </c>
      <c r="J19" s="34"/>
      <c r="K19" s="34"/>
      <c r="L19" s="34"/>
      <c r="M19" s="34"/>
      <c r="N19" s="34"/>
      <c r="O19" s="34"/>
      <c r="P19" s="34"/>
      <c r="Q19" s="34"/>
      <c r="R19" s="34"/>
    </row>
    <row r="20" spans="1:18" s="7" customFormat="1" ht="12.75" hidden="1" customHeight="1" x14ac:dyDescent="0.25">
      <c r="A20" s="75" t="s">
        <v>38</v>
      </c>
      <c r="B20" s="99"/>
      <c r="C20" s="99"/>
      <c r="E20" s="100">
        <v>5</v>
      </c>
      <c r="F20" s="101" t="s">
        <v>12</v>
      </c>
      <c r="G20" s="100" t="s">
        <v>12</v>
      </c>
      <c r="H20" s="14" t="s">
        <v>8</v>
      </c>
      <c r="J20" s="34"/>
      <c r="K20" s="34"/>
      <c r="L20" s="34"/>
      <c r="M20" s="34"/>
      <c r="N20" s="34"/>
      <c r="O20" s="34"/>
      <c r="P20" s="34"/>
      <c r="Q20" s="34"/>
      <c r="R20" s="34"/>
    </row>
    <row r="21" spans="1:18" s="7" customFormat="1" ht="12.75" hidden="1" customHeight="1" x14ac:dyDescent="0.25">
      <c r="A21" s="75" t="s">
        <v>141</v>
      </c>
      <c r="B21" s="99"/>
      <c r="C21" s="99"/>
      <c r="D21" s="100"/>
      <c r="E21" s="100">
        <v>5</v>
      </c>
      <c r="F21" s="101" t="s">
        <v>12</v>
      </c>
      <c r="G21" s="100" t="s">
        <v>12</v>
      </c>
      <c r="H21" s="14" t="s">
        <v>10</v>
      </c>
      <c r="J21" s="34"/>
      <c r="K21" s="34"/>
      <c r="L21" s="34"/>
      <c r="M21" s="34"/>
      <c r="N21" s="34"/>
      <c r="O21" s="34"/>
      <c r="P21" s="34"/>
      <c r="Q21" s="34"/>
      <c r="R21" s="34"/>
    </row>
    <row r="22" spans="1:18" s="7" customFormat="1" ht="12.75" hidden="1" customHeight="1" x14ac:dyDescent="0.25">
      <c r="A22" s="75" t="s">
        <v>39</v>
      </c>
      <c r="B22" s="99"/>
      <c r="C22" s="99"/>
      <c r="D22" s="100"/>
      <c r="E22" s="100">
        <v>5</v>
      </c>
      <c r="F22" s="101" t="s">
        <v>12</v>
      </c>
      <c r="G22" s="100" t="s">
        <v>28</v>
      </c>
      <c r="H22" s="14" t="s">
        <v>8</v>
      </c>
      <c r="J22" s="34"/>
      <c r="K22" s="34"/>
      <c r="L22" s="34"/>
      <c r="M22" s="34"/>
      <c r="N22" s="34"/>
      <c r="O22" s="34"/>
      <c r="P22" s="34"/>
      <c r="Q22" s="34"/>
      <c r="R22" s="34"/>
    </row>
    <row r="23" spans="1:18" s="7" customFormat="1" ht="12.75" hidden="1" customHeight="1" x14ac:dyDescent="0.25">
      <c r="A23" s="75" t="s">
        <v>40</v>
      </c>
      <c r="B23" s="99"/>
      <c r="C23" s="99"/>
      <c r="D23" s="100"/>
      <c r="E23" s="100">
        <v>5</v>
      </c>
      <c r="F23" s="101" t="s">
        <v>12</v>
      </c>
      <c r="G23" s="100" t="s">
        <v>28</v>
      </c>
      <c r="H23" s="14" t="s">
        <v>10</v>
      </c>
      <c r="J23" s="34"/>
      <c r="K23" s="34"/>
      <c r="L23" s="34"/>
      <c r="M23" s="34"/>
      <c r="N23" s="34">
        <f t="shared" ref="N23:N85" si="0">P23-L23</f>
        <v>0</v>
      </c>
      <c r="O23" s="34"/>
      <c r="P23" s="34"/>
      <c r="Q23" s="34"/>
      <c r="R23" s="34"/>
    </row>
    <row r="24" spans="1:18" s="7" customFormat="1" ht="12.75" hidden="1" customHeight="1" x14ac:dyDescent="0.25">
      <c r="A24" s="75" t="s">
        <v>41</v>
      </c>
      <c r="B24" s="99"/>
      <c r="C24" s="99"/>
      <c r="D24" s="100"/>
      <c r="E24" s="100">
        <v>5</v>
      </c>
      <c r="F24" s="101" t="s">
        <v>12</v>
      </c>
      <c r="G24" s="100" t="s">
        <v>28</v>
      </c>
      <c r="H24" s="14" t="s">
        <v>17</v>
      </c>
      <c r="J24" s="34"/>
      <c r="K24" s="34"/>
      <c r="L24" s="34"/>
      <c r="M24" s="34"/>
      <c r="N24" s="34">
        <f t="shared" si="0"/>
        <v>0</v>
      </c>
      <c r="O24" s="34"/>
      <c r="P24" s="34"/>
      <c r="Q24" s="34"/>
      <c r="R24" s="34"/>
    </row>
    <row r="25" spans="1:18" s="7" customFormat="1" ht="12.75" hidden="1" customHeight="1" x14ac:dyDescent="0.25">
      <c r="A25" s="75" t="s">
        <v>42</v>
      </c>
      <c r="B25" s="99"/>
      <c r="C25" s="99"/>
      <c r="D25" s="100"/>
      <c r="E25" s="100">
        <v>5</v>
      </c>
      <c r="F25" s="101" t="s">
        <v>12</v>
      </c>
      <c r="G25" s="100" t="s">
        <v>28</v>
      </c>
      <c r="H25" s="14" t="s">
        <v>63</v>
      </c>
      <c r="J25" s="34"/>
      <c r="K25" s="34"/>
      <c r="L25" s="34"/>
      <c r="M25" s="34"/>
      <c r="N25" s="34">
        <f t="shared" si="0"/>
        <v>0</v>
      </c>
      <c r="O25" s="34"/>
      <c r="P25" s="34"/>
      <c r="Q25" s="34"/>
      <c r="R25" s="34"/>
    </row>
    <row r="26" spans="1:18" s="7" customFormat="1" ht="12.75" hidden="1" customHeight="1" x14ac:dyDescent="0.25">
      <c r="A26" s="75" t="s">
        <v>87</v>
      </c>
      <c r="B26" s="99"/>
      <c r="C26" s="99"/>
      <c r="E26" s="100">
        <v>5</v>
      </c>
      <c r="F26" s="101" t="s">
        <v>12</v>
      </c>
      <c r="G26" s="100" t="s">
        <v>28</v>
      </c>
      <c r="H26" s="14" t="s">
        <v>59</v>
      </c>
      <c r="J26" s="34"/>
      <c r="K26" s="34"/>
      <c r="L26" s="34"/>
      <c r="M26" s="34"/>
      <c r="N26" s="34">
        <f t="shared" si="0"/>
        <v>0</v>
      </c>
      <c r="O26" s="34"/>
      <c r="P26" s="34"/>
      <c r="Q26" s="34"/>
      <c r="R26" s="34"/>
    </row>
    <row r="27" spans="1:18" s="7" customFormat="1" ht="12.75" hidden="1" customHeight="1" x14ac:dyDescent="0.25">
      <c r="A27" s="75" t="s">
        <v>149</v>
      </c>
      <c r="B27" s="99"/>
      <c r="C27" s="99"/>
      <c r="D27" s="100"/>
      <c r="E27" s="100">
        <v>5</v>
      </c>
      <c r="F27" s="101" t="s">
        <v>12</v>
      </c>
      <c r="G27" s="100" t="s">
        <v>28</v>
      </c>
      <c r="H27" s="14" t="s">
        <v>19</v>
      </c>
      <c r="J27" s="35"/>
      <c r="K27" s="35"/>
      <c r="L27" s="34"/>
      <c r="M27" s="34"/>
      <c r="N27" s="34">
        <f t="shared" si="0"/>
        <v>0</v>
      </c>
      <c r="O27" s="34"/>
      <c r="P27" s="34"/>
      <c r="Q27" s="34"/>
      <c r="R27" s="34"/>
    </row>
    <row r="28" spans="1:18" s="7" customFormat="1" ht="12.75" hidden="1" customHeight="1" x14ac:dyDescent="0.25">
      <c r="A28" s="75" t="s">
        <v>150</v>
      </c>
      <c r="B28" s="99"/>
      <c r="C28" s="99"/>
      <c r="D28" s="100"/>
      <c r="E28" s="100">
        <v>5</v>
      </c>
      <c r="F28" s="101" t="s">
        <v>12</v>
      </c>
      <c r="G28" s="100" t="s">
        <v>28</v>
      </c>
      <c r="H28" s="14" t="s">
        <v>81</v>
      </c>
      <c r="J28" s="35"/>
      <c r="K28" s="35"/>
      <c r="L28" s="34"/>
      <c r="M28" s="34"/>
      <c r="N28" s="34">
        <f t="shared" si="0"/>
        <v>0</v>
      </c>
      <c r="O28" s="34"/>
      <c r="P28" s="34"/>
      <c r="Q28" s="34"/>
      <c r="R28" s="34"/>
    </row>
    <row r="29" spans="1:18" s="7" customFormat="1" ht="15" customHeight="1" x14ac:dyDescent="0.25">
      <c r="A29" s="75" t="s">
        <v>43</v>
      </c>
      <c r="B29" s="99"/>
      <c r="C29" s="99"/>
      <c r="D29" s="100"/>
      <c r="E29" s="274" t="s">
        <v>347</v>
      </c>
      <c r="F29" s="274"/>
      <c r="G29" s="274"/>
      <c r="H29" s="274"/>
      <c r="J29" s="35">
        <v>184085.87</v>
      </c>
      <c r="K29" s="35"/>
      <c r="L29" s="34">
        <v>89085.95</v>
      </c>
      <c r="M29" s="34"/>
      <c r="N29" s="34">
        <f t="shared" si="0"/>
        <v>630914.05000000005</v>
      </c>
      <c r="O29" s="34"/>
      <c r="P29" s="34">
        <v>720000</v>
      </c>
      <c r="Q29" s="34"/>
      <c r="R29" s="34">
        <v>650000</v>
      </c>
    </row>
    <row r="30" spans="1:18" s="7" customFormat="1" ht="12.75" hidden="1" customHeight="1" x14ac:dyDescent="0.25">
      <c r="A30" s="75" t="s">
        <v>151</v>
      </c>
      <c r="B30" s="99"/>
      <c r="C30" s="99"/>
      <c r="D30" s="100"/>
      <c r="E30" s="100">
        <v>5</v>
      </c>
      <c r="F30" s="101" t="s">
        <v>12</v>
      </c>
      <c r="G30" s="100" t="s">
        <v>28</v>
      </c>
      <c r="H30" s="14" t="s">
        <v>101</v>
      </c>
      <c r="J30" s="34"/>
      <c r="K30" s="34"/>
      <c r="L30" s="34"/>
      <c r="M30" s="34"/>
      <c r="N30" s="34">
        <f t="shared" si="0"/>
        <v>0</v>
      </c>
      <c r="O30" s="34"/>
      <c r="P30" s="34"/>
      <c r="Q30" s="34"/>
      <c r="R30" s="34"/>
    </row>
    <row r="31" spans="1:18" s="7" customFormat="1" ht="12.75" hidden="1" customHeight="1" x14ac:dyDescent="0.25">
      <c r="A31" s="75" t="s">
        <v>152</v>
      </c>
      <c r="B31" s="99"/>
      <c r="C31" s="99"/>
      <c r="D31" s="100"/>
      <c r="E31" s="100">
        <v>5</v>
      </c>
      <c r="F31" s="101" t="s">
        <v>12</v>
      </c>
      <c r="G31" s="100" t="s">
        <v>28</v>
      </c>
      <c r="H31" s="14" t="s">
        <v>145</v>
      </c>
      <c r="J31" s="34"/>
      <c r="K31" s="34"/>
      <c r="L31" s="34"/>
      <c r="M31" s="34"/>
      <c r="N31" s="34">
        <f t="shared" si="0"/>
        <v>0</v>
      </c>
      <c r="O31" s="34"/>
      <c r="P31" s="34"/>
      <c r="Q31" s="34"/>
      <c r="R31" s="34"/>
    </row>
    <row r="32" spans="1:18" s="7" customFormat="1" ht="12.75" hidden="1" customHeight="1" x14ac:dyDescent="0.25">
      <c r="A32" s="75" t="s">
        <v>45</v>
      </c>
      <c r="B32" s="99"/>
      <c r="C32" s="99"/>
      <c r="D32" s="100"/>
      <c r="E32" s="100">
        <v>5</v>
      </c>
      <c r="F32" s="101" t="s">
        <v>12</v>
      </c>
      <c r="G32" s="100" t="s">
        <v>28</v>
      </c>
      <c r="H32" s="14" t="s">
        <v>46</v>
      </c>
      <c r="J32" s="34"/>
      <c r="K32" s="34"/>
      <c r="L32" s="34"/>
      <c r="M32" s="34"/>
      <c r="N32" s="34">
        <f t="shared" si="0"/>
        <v>0</v>
      </c>
      <c r="O32" s="34"/>
      <c r="P32" s="34"/>
      <c r="Q32" s="34"/>
      <c r="R32" s="34"/>
    </row>
    <row r="33" spans="1:18" s="7" customFormat="1" ht="12.75" hidden="1" customHeight="1" x14ac:dyDescent="0.25">
      <c r="A33" s="75" t="s">
        <v>153</v>
      </c>
      <c r="B33" s="99"/>
      <c r="C33" s="99"/>
      <c r="E33" s="100">
        <v>5</v>
      </c>
      <c r="F33" s="101" t="s">
        <v>12</v>
      </c>
      <c r="G33" s="100" t="s">
        <v>28</v>
      </c>
      <c r="H33" s="14" t="s">
        <v>15</v>
      </c>
      <c r="J33" s="34"/>
      <c r="K33" s="34"/>
      <c r="L33" s="34"/>
      <c r="M33" s="34"/>
      <c r="N33" s="34">
        <f t="shared" si="0"/>
        <v>0</v>
      </c>
      <c r="O33" s="34"/>
      <c r="P33" s="34"/>
      <c r="Q33" s="34"/>
      <c r="R33" s="34"/>
    </row>
    <row r="34" spans="1:18" s="7" customFormat="1" ht="12.75" hidden="1" customHeight="1" x14ac:dyDescent="0.25">
      <c r="A34" s="75" t="s">
        <v>50</v>
      </c>
      <c r="B34" s="99"/>
      <c r="C34" s="99"/>
      <c r="D34" s="100"/>
      <c r="E34" s="100">
        <v>5</v>
      </c>
      <c r="F34" s="101" t="s">
        <v>12</v>
      </c>
      <c r="G34" s="100" t="s">
        <v>28</v>
      </c>
      <c r="H34" s="14" t="s">
        <v>24</v>
      </c>
      <c r="J34" s="34"/>
      <c r="K34" s="34"/>
      <c r="L34" s="34"/>
      <c r="M34" s="34"/>
      <c r="N34" s="34">
        <f t="shared" si="0"/>
        <v>0</v>
      </c>
      <c r="O34" s="34"/>
      <c r="P34" s="34"/>
      <c r="Q34" s="34"/>
      <c r="R34" s="34"/>
    </row>
    <row r="35" spans="1:18" s="7" customFormat="1" ht="15" customHeight="1" x14ac:dyDescent="0.25">
      <c r="A35" s="75" t="s">
        <v>47</v>
      </c>
      <c r="B35" s="99"/>
      <c r="C35" s="99"/>
      <c r="E35" s="274" t="s">
        <v>349</v>
      </c>
      <c r="F35" s="274"/>
      <c r="G35" s="274"/>
      <c r="H35" s="274"/>
      <c r="J35" s="34">
        <v>35070</v>
      </c>
      <c r="K35" s="34"/>
      <c r="L35" s="34"/>
      <c r="M35" s="34"/>
      <c r="N35" s="34">
        <f t="shared" si="0"/>
        <v>100000</v>
      </c>
      <c r="O35" s="34"/>
      <c r="P35" s="34">
        <v>100000</v>
      </c>
      <c r="Q35" s="34"/>
      <c r="R35" s="34">
        <v>100000</v>
      </c>
    </row>
    <row r="36" spans="1:18" s="7" customFormat="1" ht="12.75" hidden="1" customHeight="1" x14ac:dyDescent="0.25">
      <c r="A36" s="75" t="s">
        <v>49</v>
      </c>
      <c r="B36" s="99"/>
      <c r="C36" s="99"/>
      <c r="D36" s="100"/>
      <c r="E36" s="100">
        <v>5</v>
      </c>
      <c r="F36" s="101" t="s">
        <v>12</v>
      </c>
      <c r="G36" s="100" t="s">
        <v>33</v>
      </c>
      <c r="H36" s="14" t="s">
        <v>8</v>
      </c>
      <c r="J36" s="34"/>
      <c r="K36" s="34"/>
      <c r="L36" s="34"/>
      <c r="M36" s="34"/>
      <c r="N36" s="34">
        <f t="shared" si="0"/>
        <v>0</v>
      </c>
      <c r="O36" s="34"/>
      <c r="P36" s="34"/>
      <c r="Q36" s="34"/>
      <c r="R36" s="34"/>
    </row>
    <row r="37" spans="1:18" s="7" customFormat="1" ht="15" customHeight="1" x14ac:dyDescent="0.25">
      <c r="A37" s="75" t="s">
        <v>51</v>
      </c>
      <c r="B37" s="99"/>
      <c r="C37" s="99"/>
      <c r="D37" s="100"/>
      <c r="E37" s="274" t="s">
        <v>496</v>
      </c>
      <c r="F37" s="274"/>
      <c r="G37" s="274"/>
      <c r="H37" s="274"/>
      <c r="J37" s="34">
        <v>5177573.4000000004</v>
      </c>
      <c r="K37" s="34"/>
      <c r="L37" s="34">
        <v>1850588.29</v>
      </c>
      <c r="M37" s="34"/>
      <c r="N37" s="34">
        <f t="shared" si="0"/>
        <v>9933411.7100000009</v>
      </c>
      <c r="O37" s="34"/>
      <c r="P37" s="34">
        <v>11784000</v>
      </c>
      <c r="Q37" s="34"/>
      <c r="R37" s="34">
        <v>6000000</v>
      </c>
    </row>
    <row r="38" spans="1:18" s="7" customFormat="1" ht="12.75" hidden="1" customHeight="1" x14ac:dyDescent="0.25">
      <c r="A38" s="75" t="s">
        <v>47</v>
      </c>
      <c r="B38" s="99"/>
      <c r="C38" s="99"/>
      <c r="D38" s="100"/>
      <c r="E38" s="274" t="s">
        <v>696</v>
      </c>
      <c r="F38" s="274"/>
      <c r="G38" s="274"/>
      <c r="H38" s="274"/>
      <c r="J38" s="34"/>
      <c r="K38" s="34"/>
      <c r="L38" s="34"/>
      <c r="M38" s="34"/>
      <c r="N38" s="34">
        <f t="shared" si="0"/>
        <v>0</v>
      </c>
      <c r="O38" s="34"/>
      <c r="P38" s="34"/>
      <c r="Q38" s="34"/>
      <c r="R38" s="34"/>
    </row>
    <row r="39" spans="1:18" s="7" customFormat="1" ht="12.75" hidden="1" customHeight="1" x14ac:dyDescent="0.25">
      <c r="A39" s="75" t="s">
        <v>52</v>
      </c>
      <c r="B39" s="99"/>
      <c r="C39" s="99"/>
      <c r="E39" s="274" t="s">
        <v>697</v>
      </c>
      <c r="F39" s="274"/>
      <c r="G39" s="274"/>
      <c r="H39" s="274"/>
      <c r="J39" s="34"/>
      <c r="K39" s="34"/>
      <c r="L39" s="34"/>
      <c r="M39" s="34"/>
      <c r="N39" s="34">
        <f t="shared" si="0"/>
        <v>0</v>
      </c>
      <c r="O39" s="34"/>
      <c r="P39" s="34"/>
      <c r="Q39" s="34"/>
      <c r="R39" s="34"/>
    </row>
    <row r="40" spans="1:18" s="7" customFormat="1" ht="15" customHeight="1" x14ac:dyDescent="0.25">
      <c r="A40" s="75" t="s">
        <v>54</v>
      </c>
      <c r="B40" s="99"/>
      <c r="C40" s="99"/>
      <c r="E40" s="274" t="s">
        <v>351</v>
      </c>
      <c r="F40" s="274"/>
      <c r="G40" s="274"/>
      <c r="H40" s="274"/>
      <c r="J40" s="34">
        <v>85474.46</v>
      </c>
      <c r="K40" s="34"/>
      <c r="L40" s="34">
        <v>35209.300000000003</v>
      </c>
      <c r="M40" s="34"/>
      <c r="N40" s="34">
        <f>P40-L40</f>
        <v>66790.7</v>
      </c>
      <c r="O40" s="34"/>
      <c r="P40" s="34">
        <v>102000</v>
      </c>
      <c r="Q40" s="34"/>
      <c r="R40" s="34">
        <v>102000</v>
      </c>
    </row>
    <row r="41" spans="1:18" s="7" customFormat="1" ht="15" customHeight="1" x14ac:dyDescent="0.25">
      <c r="A41" s="75" t="s">
        <v>55</v>
      </c>
      <c r="B41" s="99"/>
      <c r="C41" s="99"/>
      <c r="E41" s="274" t="s">
        <v>352</v>
      </c>
      <c r="F41" s="274"/>
      <c r="G41" s="274"/>
      <c r="H41" s="274"/>
      <c r="J41" s="34"/>
      <c r="K41" s="34"/>
      <c r="L41" s="34"/>
      <c r="M41" s="34"/>
      <c r="N41" s="34">
        <f>P41-L41</f>
        <v>50000</v>
      </c>
      <c r="O41" s="34"/>
      <c r="P41" s="34">
        <v>50000</v>
      </c>
      <c r="Q41" s="34"/>
      <c r="R41" s="34">
        <v>25000</v>
      </c>
    </row>
    <row r="42" spans="1:18" s="7" customFormat="1" ht="12.75" hidden="1" customHeight="1" x14ac:dyDescent="0.25">
      <c r="A42" s="75" t="s">
        <v>56</v>
      </c>
      <c r="B42" s="99"/>
      <c r="C42" s="99"/>
      <c r="E42" s="100">
        <v>5</v>
      </c>
      <c r="F42" s="101" t="s">
        <v>12</v>
      </c>
      <c r="G42" s="100" t="s">
        <v>53</v>
      </c>
      <c r="H42" s="14" t="s">
        <v>17</v>
      </c>
      <c r="J42" s="34"/>
      <c r="K42" s="34"/>
      <c r="L42" s="34"/>
      <c r="M42" s="34"/>
      <c r="N42" s="34">
        <f t="shared" si="0"/>
        <v>0</v>
      </c>
      <c r="O42" s="34"/>
      <c r="P42" s="34"/>
      <c r="Q42" s="34"/>
      <c r="R42" s="34"/>
    </row>
    <row r="43" spans="1:18" s="7" customFormat="1" ht="12.75" hidden="1" customHeight="1" x14ac:dyDescent="0.25">
      <c r="A43" s="75" t="s">
        <v>57</v>
      </c>
      <c r="B43" s="99"/>
      <c r="C43" s="99"/>
      <c r="E43" s="100">
        <v>5</v>
      </c>
      <c r="F43" s="100" t="s">
        <v>12</v>
      </c>
      <c r="G43" s="100" t="s">
        <v>58</v>
      </c>
      <c r="H43" s="14" t="s">
        <v>59</v>
      </c>
      <c r="J43" s="34"/>
      <c r="K43" s="34"/>
      <c r="L43" s="34"/>
      <c r="M43" s="34"/>
      <c r="N43" s="34">
        <f t="shared" si="0"/>
        <v>0</v>
      </c>
      <c r="O43" s="34"/>
      <c r="P43" s="34"/>
      <c r="Q43" s="34"/>
      <c r="R43" s="34"/>
    </row>
    <row r="44" spans="1:18" s="7" customFormat="1" ht="12.75" hidden="1" customHeight="1" x14ac:dyDescent="0.25">
      <c r="A44" s="75" t="s">
        <v>65</v>
      </c>
      <c r="B44" s="99"/>
      <c r="C44" s="99"/>
      <c r="E44" s="100">
        <v>5</v>
      </c>
      <c r="F44" s="101" t="s">
        <v>12</v>
      </c>
      <c r="G44" s="100" t="s">
        <v>66</v>
      </c>
      <c r="H44" s="14" t="s">
        <v>8</v>
      </c>
      <c r="J44" s="34"/>
      <c r="K44" s="34"/>
      <c r="L44" s="34"/>
      <c r="M44" s="34"/>
      <c r="N44" s="34">
        <f t="shared" si="0"/>
        <v>0</v>
      </c>
      <c r="O44" s="34"/>
      <c r="P44" s="34"/>
      <c r="Q44" s="34"/>
      <c r="R44" s="34"/>
    </row>
    <row r="45" spans="1:18" s="7" customFormat="1" ht="12.75" hidden="1" customHeight="1" x14ac:dyDescent="0.25">
      <c r="A45" s="75" t="s">
        <v>60</v>
      </c>
      <c r="B45" s="99"/>
      <c r="C45" s="99"/>
      <c r="E45" s="100">
        <v>5</v>
      </c>
      <c r="F45" s="101" t="s">
        <v>12</v>
      </c>
      <c r="G45" s="100" t="s">
        <v>58</v>
      </c>
      <c r="H45" s="14" t="s">
        <v>8</v>
      </c>
      <c r="J45" s="34"/>
      <c r="K45" s="34"/>
      <c r="L45" s="34"/>
      <c r="M45" s="34"/>
      <c r="N45" s="34">
        <f t="shared" si="0"/>
        <v>0</v>
      </c>
      <c r="O45" s="34"/>
      <c r="P45" s="34"/>
      <c r="Q45" s="34"/>
      <c r="R45" s="34"/>
    </row>
    <row r="46" spans="1:18" s="7" customFormat="1" ht="12.75" hidden="1" customHeight="1" x14ac:dyDescent="0.25">
      <c r="A46" s="75" t="s">
        <v>61</v>
      </c>
      <c r="B46" s="99"/>
      <c r="C46" s="99"/>
      <c r="E46" s="100">
        <v>5</v>
      </c>
      <c r="F46" s="101" t="s">
        <v>12</v>
      </c>
      <c r="G46" s="100" t="s">
        <v>58</v>
      </c>
      <c r="H46" s="14" t="s">
        <v>10</v>
      </c>
      <c r="J46" s="34"/>
      <c r="K46" s="34"/>
      <c r="L46" s="34"/>
      <c r="M46" s="34"/>
      <c r="N46" s="34">
        <f t="shared" si="0"/>
        <v>0</v>
      </c>
      <c r="O46" s="34"/>
      <c r="P46" s="34"/>
      <c r="Q46" s="34"/>
      <c r="R46" s="34"/>
    </row>
    <row r="47" spans="1:18" s="7" customFormat="1" ht="12.75" hidden="1" customHeight="1" x14ac:dyDescent="0.25">
      <c r="A47" s="75" t="s">
        <v>62</v>
      </c>
      <c r="B47" s="99"/>
      <c r="C47" s="99"/>
      <c r="E47" s="100">
        <v>5</v>
      </c>
      <c r="F47" s="101" t="s">
        <v>12</v>
      </c>
      <c r="G47" s="100" t="s">
        <v>58</v>
      </c>
      <c r="H47" s="14" t="s">
        <v>63</v>
      </c>
      <c r="J47" s="34"/>
      <c r="K47" s="34"/>
      <c r="L47" s="34"/>
      <c r="M47" s="34"/>
      <c r="N47" s="34">
        <f t="shared" si="0"/>
        <v>0</v>
      </c>
      <c r="O47" s="34"/>
      <c r="P47" s="34"/>
      <c r="Q47" s="34"/>
      <c r="R47" s="34"/>
    </row>
    <row r="48" spans="1:18" s="7" customFormat="1" ht="12.75" hidden="1" customHeight="1" x14ac:dyDescent="0.25">
      <c r="A48" s="75" t="s">
        <v>154</v>
      </c>
      <c r="B48" s="99"/>
      <c r="C48" s="99"/>
      <c r="E48" s="100">
        <v>5</v>
      </c>
      <c r="F48" s="101" t="s">
        <v>12</v>
      </c>
      <c r="G48" s="100" t="s">
        <v>58</v>
      </c>
      <c r="H48" s="14" t="s">
        <v>15</v>
      </c>
      <c r="J48" s="34"/>
      <c r="K48" s="34"/>
      <c r="L48" s="34"/>
      <c r="M48" s="34"/>
      <c r="N48" s="34">
        <f t="shared" si="0"/>
        <v>0</v>
      </c>
      <c r="O48" s="34"/>
      <c r="P48" s="34"/>
      <c r="Q48" s="34"/>
      <c r="R48" s="34"/>
    </row>
    <row r="49" spans="1:18" s="7" customFormat="1" ht="12.75" hidden="1" customHeight="1" x14ac:dyDescent="0.25">
      <c r="A49" s="75" t="s">
        <v>155</v>
      </c>
      <c r="B49" s="99"/>
      <c r="C49" s="99"/>
      <c r="E49" s="100">
        <v>5</v>
      </c>
      <c r="F49" s="100" t="s">
        <v>12</v>
      </c>
      <c r="G49" s="100" t="s">
        <v>58</v>
      </c>
      <c r="H49" s="14" t="s">
        <v>17</v>
      </c>
      <c r="J49" s="34"/>
      <c r="K49" s="34"/>
      <c r="L49" s="34"/>
      <c r="M49" s="34"/>
      <c r="N49" s="34">
        <f t="shared" si="0"/>
        <v>0</v>
      </c>
      <c r="O49" s="34"/>
      <c r="P49" s="34"/>
      <c r="Q49" s="34"/>
      <c r="R49" s="34"/>
    </row>
    <row r="50" spans="1:18" s="7" customFormat="1" ht="12.75" hidden="1" customHeight="1" x14ac:dyDescent="0.25">
      <c r="A50" s="75" t="s">
        <v>62</v>
      </c>
      <c r="B50" s="99"/>
      <c r="C50" s="99"/>
      <c r="E50" s="100">
        <v>5</v>
      </c>
      <c r="F50" s="101" t="s">
        <v>12</v>
      </c>
      <c r="G50" s="100" t="s">
        <v>58</v>
      </c>
      <c r="H50" s="14" t="s">
        <v>63</v>
      </c>
      <c r="J50" s="34"/>
      <c r="K50" s="34"/>
      <c r="L50" s="34"/>
      <c r="M50" s="34"/>
      <c r="N50" s="34">
        <f t="shared" si="0"/>
        <v>0</v>
      </c>
      <c r="O50" s="34"/>
      <c r="P50" s="34"/>
      <c r="Q50" s="34"/>
      <c r="R50" s="34"/>
    </row>
    <row r="51" spans="1:18" s="7" customFormat="1" ht="12.75" hidden="1" customHeight="1" x14ac:dyDescent="0.25">
      <c r="A51" s="75" t="s">
        <v>64</v>
      </c>
      <c r="B51" s="99"/>
      <c r="C51" s="99"/>
      <c r="E51" s="100">
        <v>5</v>
      </c>
      <c r="F51" s="101" t="s">
        <v>12</v>
      </c>
      <c r="G51" s="100" t="s">
        <v>58</v>
      </c>
      <c r="H51" s="14" t="s">
        <v>19</v>
      </c>
      <c r="J51" s="34"/>
      <c r="K51" s="34"/>
      <c r="L51" s="34"/>
      <c r="M51" s="34"/>
      <c r="N51" s="34">
        <f t="shared" si="0"/>
        <v>0</v>
      </c>
      <c r="O51" s="34"/>
      <c r="P51" s="34"/>
      <c r="Q51" s="34"/>
      <c r="R51" s="34"/>
    </row>
    <row r="52" spans="1:18" s="7" customFormat="1" ht="12.75" hidden="1" customHeight="1" x14ac:dyDescent="0.25">
      <c r="A52" s="75" t="s">
        <v>156</v>
      </c>
      <c r="B52" s="99"/>
      <c r="C52" s="99"/>
      <c r="E52" s="100">
        <v>5</v>
      </c>
      <c r="F52" s="101" t="s">
        <v>12</v>
      </c>
      <c r="G52" s="100" t="s">
        <v>92</v>
      </c>
      <c r="H52" s="14" t="s">
        <v>8</v>
      </c>
      <c r="J52" s="34"/>
      <c r="K52" s="34"/>
      <c r="L52" s="34"/>
      <c r="M52" s="34"/>
      <c r="N52" s="34">
        <f t="shared" si="0"/>
        <v>0</v>
      </c>
      <c r="O52" s="34"/>
      <c r="P52" s="34"/>
      <c r="Q52" s="34"/>
      <c r="R52" s="34"/>
    </row>
    <row r="53" spans="1:18" s="7" customFormat="1" ht="12.75" hidden="1" customHeight="1" x14ac:dyDescent="0.25">
      <c r="A53" s="75" t="s">
        <v>65</v>
      </c>
      <c r="B53" s="99"/>
      <c r="C53" s="99"/>
      <c r="E53" s="100">
        <v>5</v>
      </c>
      <c r="F53" s="101" t="s">
        <v>12</v>
      </c>
      <c r="G53" s="100" t="s">
        <v>66</v>
      </c>
      <c r="H53" s="14" t="s">
        <v>8</v>
      </c>
      <c r="J53" s="34"/>
      <c r="K53" s="34"/>
      <c r="L53" s="34"/>
      <c r="M53" s="34"/>
      <c r="N53" s="34">
        <f t="shared" si="0"/>
        <v>0</v>
      </c>
      <c r="O53" s="34"/>
      <c r="P53" s="34"/>
      <c r="Q53" s="34"/>
      <c r="R53" s="34"/>
    </row>
    <row r="54" spans="1:18" s="7" customFormat="1" ht="12.75" hidden="1" customHeight="1" x14ac:dyDescent="0.25">
      <c r="A54" s="75" t="s">
        <v>67</v>
      </c>
      <c r="B54" s="99"/>
      <c r="C54" s="99"/>
      <c r="E54" s="100">
        <v>5</v>
      </c>
      <c r="F54" s="101" t="s">
        <v>12</v>
      </c>
      <c r="G54" s="100" t="s">
        <v>66</v>
      </c>
      <c r="H54" s="14" t="s">
        <v>10</v>
      </c>
      <c r="J54" s="34"/>
      <c r="K54" s="34"/>
      <c r="L54" s="34"/>
      <c r="M54" s="34"/>
      <c r="N54" s="34">
        <f t="shared" si="0"/>
        <v>0</v>
      </c>
      <c r="O54" s="34"/>
      <c r="P54" s="34"/>
      <c r="Q54" s="34"/>
      <c r="R54" s="34"/>
    </row>
    <row r="55" spans="1:18" s="7" customFormat="1" ht="12.75" hidden="1" customHeight="1" x14ac:dyDescent="0.25">
      <c r="A55" s="75" t="s">
        <v>157</v>
      </c>
      <c r="B55" s="99"/>
      <c r="C55" s="99"/>
      <c r="E55" s="100">
        <v>5</v>
      </c>
      <c r="F55" s="101" t="s">
        <v>12</v>
      </c>
      <c r="G55" s="100" t="s">
        <v>69</v>
      </c>
      <c r="H55" s="14" t="s">
        <v>8</v>
      </c>
      <c r="J55" s="34"/>
      <c r="K55" s="34"/>
      <c r="L55" s="34"/>
      <c r="M55" s="34"/>
      <c r="N55" s="34">
        <f t="shared" si="0"/>
        <v>0</v>
      </c>
      <c r="O55" s="34"/>
      <c r="P55" s="34"/>
      <c r="Q55" s="34"/>
      <c r="R55" s="34"/>
    </row>
    <row r="56" spans="1:18" s="7" customFormat="1" ht="12.75" hidden="1" customHeight="1" x14ac:dyDescent="0.25">
      <c r="A56" s="75" t="s">
        <v>158</v>
      </c>
      <c r="B56" s="99"/>
      <c r="C56" s="99"/>
      <c r="E56" s="100">
        <v>5</v>
      </c>
      <c r="F56" s="101" t="s">
        <v>12</v>
      </c>
      <c r="G56" s="100" t="s">
        <v>69</v>
      </c>
      <c r="H56" s="14" t="s">
        <v>10</v>
      </c>
      <c r="J56" s="34"/>
      <c r="K56" s="34"/>
      <c r="L56" s="34"/>
      <c r="M56" s="34"/>
      <c r="N56" s="34">
        <f t="shared" si="0"/>
        <v>0</v>
      </c>
      <c r="O56" s="34"/>
      <c r="P56" s="34"/>
      <c r="Q56" s="34"/>
      <c r="R56" s="34"/>
    </row>
    <row r="57" spans="1:18" s="7" customFormat="1" ht="12.75" hidden="1" customHeight="1" x14ac:dyDescent="0.25">
      <c r="A57" s="75" t="s">
        <v>68</v>
      </c>
      <c r="B57" s="99"/>
      <c r="C57" s="99"/>
      <c r="E57" s="100">
        <v>5</v>
      </c>
      <c r="F57" s="101" t="s">
        <v>12</v>
      </c>
      <c r="G57" s="100" t="s">
        <v>69</v>
      </c>
      <c r="H57" s="14" t="s">
        <v>15</v>
      </c>
      <c r="J57" s="34"/>
      <c r="K57" s="34"/>
      <c r="L57" s="34"/>
      <c r="M57" s="34"/>
      <c r="N57" s="34">
        <f t="shared" si="0"/>
        <v>0</v>
      </c>
      <c r="O57" s="34"/>
      <c r="P57" s="34"/>
      <c r="Q57" s="34"/>
      <c r="R57" s="34"/>
    </row>
    <row r="58" spans="1:18" s="7" customFormat="1" ht="12.75" hidden="1" customHeight="1" x14ac:dyDescent="0.25">
      <c r="A58" s="75" t="s">
        <v>159</v>
      </c>
      <c r="B58" s="99"/>
      <c r="C58" s="99"/>
      <c r="E58" s="100">
        <v>5</v>
      </c>
      <c r="F58" s="101" t="s">
        <v>12</v>
      </c>
      <c r="G58" s="100" t="s">
        <v>162</v>
      </c>
      <c r="H58" s="14" t="s">
        <v>8</v>
      </c>
      <c r="J58" s="34"/>
      <c r="K58" s="34"/>
      <c r="L58" s="34"/>
      <c r="M58" s="34"/>
      <c r="N58" s="34">
        <f t="shared" si="0"/>
        <v>0</v>
      </c>
      <c r="O58" s="34"/>
      <c r="P58" s="34"/>
      <c r="Q58" s="34"/>
      <c r="R58" s="34"/>
    </row>
    <row r="59" spans="1:18" s="7" customFormat="1" ht="12.75" hidden="1" customHeight="1" x14ac:dyDescent="0.25">
      <c r="A59" s="75" t="s">
        <v>160</v>
      </c>
      <c r="B59" s="99"/>
      <c r="C59" s="99"/>
      <c r="E59" s="100">
        <v>5</v>
      </c>
      <c r="F59" s="101" t="s">
        <v>12</v>
      </c>
      <c r="G59" s="100" t="s">
        <v>162</v>
      </c>
      <c r="H59" s="16" t="s">
        <v>48</v>
      </c>
      <c r="J59" s="34"/>
      <c r="K59" s="34"/>
      <c r="L59" s="34"/>
      <c r="M59" s="34"/>
      <c r="N59" s="34">
        <f t="shared" si="0"/>
        <v>0</v>
      </c>
      <c r="O59" s="34"/>
      <c r="P59" s="34"/>
      <c r="Q59" s="34"/>
      <c r="R59" s="34"/>
    </row>
    <row r="60" spans="1:18" s="7" customFormat="1" ht="12.75" hidden="1" customHeight="1" x14ac:dyDescent="0.25">
      <c r="A60" s="75" t="s">
        <v>70</v>
      </c>
      <c r="B60" s="99"/>
      <c r="C60" s="99"/>
      <c r="E60" s="100">
        <v>5</v>
      </c>
      <c r="F60" s="101" t="s">
        <v>12</v>
      </c>
      <c r="G60" s="100" t="s">
        <v>162</v>
      </c>
      <c r="H60" s="14" t="s">
        <v>10</v>
      </c>
      <c r="J60" s="34"/>
      <c r="K60" s="34"/>
      <c r="L60" s="34"/>
      <c r="M60" s="34"/>
      <c r="N60" s="34">
        <f t="shared" si="0"/>
        <v>0</v>
      </c>
      <c r="O60" s="34"/>
      <c r="P60" s="34"/>
      <c r="Q60" s="34"/>
      <c r="R60" s="34"/>
    </row>
    <row r="61" spans="1:18" s="7" customFormat="1" ht="12.75" hidden="1" customHeight="1" x14ac:dyDescent="0.25">
      <c r="A61" s="75" t="s">
        <v>161</v>
      </c>
      <c r="B61" s="99"/>
      <c r="C61" s="99"/>
      <c r="E61" s="100">
        <v>5</v>
      </c>
      <c r="F61" s="101" t="s">
        <v>12</v>
      </c>
      <c r="G61" s="100" t="s">
        <v>162</v>
      </c>
      <c r="H61" s="14" t="s">
        <v>15</v>
      </c>
      <c r="J61" s="34"/>
      <c r="K61" s="34"/>
      <c r="L61" s="34"/>
      <c r="M61" s="34"/>
      <c r="N61" s="34">
        <f t="shared" si="0"/>
        <v>0</v>
      </c>
      <c r="O61" s="34"/>
      <c r="P61" s="34"/>
      <c r="Q61" s="34"/>
      <c r="R61" s="34"/>
    </row>
    <row r="62" spans="1:18" s="7" customFormat="1" ht="12.75" hidden="1" customHeight="1" x14ac:dyDescent="0.25">
      <c r="A62" s="75" t="s">
        <v>71</v>
      </c>
      <c r="B62" s="99"/>
      <c r="C62" s="99"/>
      <c r="E62" s="100">
        <v>5</v>
      </c>
      <c r="F62" s="101" t="s">
        <v>12</v>
      </c>
      <c r="G62" s="100" t="s">
        <v>69</v>
      </c>
      <c r="H62" s="14" t="s">
        <v>48</v>
      </c>
      <c r="J62" s="34"/>
      <c r="K62" s="34"/>
      <c r="L62" s="34"/>
      <c r="M62" s="34"/>
      <c r="N62" s="34">
        <f t="shared" si="0"/>
        <v>0</v>
      </c>
      <c r="O62" s="34"/>
      <c r="P62" s="34"/>
      <c r="Q62" s="34"/>
      <c r="R62" s="34"/>
    </row>
    <row r="63" spans="1:18" s="7" customFormat="1" ht="12.75" hidden="1" customHeight="1" x14ac:dyDescent="0.25">
      <c r="A63" s="75" t="s">
        <v>163</v>
      </c>
      <c r="B63" s="99"/>
      <c r="C63" s="99"/>
      <c r="E63" s="100">
        <v>5</v>
      </c>
      <c r="F63" s="101" t="s">
        <v>12</v>
      </c>
      <c r="G63" s="100" t="s">
        <v>73</v>
      </c>
      <c r="H63" s="14" t="s">
        <v>10</v>
      </c>
      <c r="J63" s="34"/>
      <c r="K63" s="34"/>
      <c r="L63" s="34"/>
      <c r="M63" s="34"/>
      <c r="N63" s="34">
        <f t="shared" si="0"/>
        <v>0</v>
      </c>
      <c r="O63" s="34"/>
      <c r="P63" s="34"/>
      <c r="Q63" s="34"/>
      <c r="R63" s="34"/>
    </row>
    <row r="64" spans="1:18" s="7" customFormat="1" ht="15" customHeight="1" x14ac:dyDescent="0.25">
      <c r="A64" s="75" t="s">
        <v>164</v>
      </c>
      <c r="B64" s="99"/>
      <c r="C64" s="99"/>
      <c r="E64" s="274" t="s">
        <v>690</v>
      </c>
      <c r="F64" s="274"/>
      <c r="G64" s="274"/>
      <c r="H64" s="274"/>
      <c r="J64" s="34"/>
      <c r="K64" s="34"/>
      <c r="L64" s="34"/>
      <c r="M64" s="34"/>
      <c r="N64" s="34">
        <f t="shared" si="0"/>
        <v>100000</v>
      </c>
      <c r="O64" s="34"/>
      <c r="P64" s="34">
        <v>100000</v>
      </c>
      <c r="Q64" s="34"/>
      <c r="R64" s="34"/>
    </row>
    <row r="65" spans="1:18" s="7" customFormat="1" ht="15" customHeight="1" x14ac:dyDescent="0.25">
      <c r="A65" s="75" t="s">
        <v>165</v>
      </c>
      <c r="B65" s="99"/>
      <c r="C65" s="99"/>
      <c r="E65" s="274" t="s">
        <v>703</v>
      </c>
      <c r="F65" s="274"/>
      <c r="G65" s="274"/>
      <c r="H65" s="274"/>
      <c r="J65" s="34">
        <v>110072.25</v>
      </c>
      <c r="K65" s="34"/>
      <c r="L65" s="34">
        <v>29881</v>
      </c>
      <c r="M65" s="34"/>
      <c r="N65" s="34">
        <f t="shared" si="0"/>
        <v>555319</v>
      </c>
      <c r="O65" s="34"/>
      <c r="P65" s="34">
        <v>585200</v>
      </c>
      <c r="Q65" s="34"/>
      <c r="R65" s="34">
        <v>600000</v>
      </c>
    </row>
    <row r="66" spans="1:18" s="7" customFormat="1" ht="12.75" hidden="1" customHeight="1" x14ac:dyDescent="0.25">
      <c r="A66" s="75" t="s">
        <v>166</v>
      </c>
      <c r="B66" s="99"/>
      <c r="C66" s="99"/>
      <c r="E66" s="274" t="s">
        <v>360</v>
      </c>
      <c r="F66" s="274"/>
      <c r="G66" s="274"/>
      <c r="H66" s="274"/>
      <c r="J66" s="34"/>
      <c r="K66" s="34"/>
      <c r="L66" s="34"/>
      <c r="M66" s="34"/>
      <c r="N66" s="34">
        <f t="shared" si="0"/>
        <v>0</v>
      </c>
      <c r="O66" s="34"/>
      <c r="P66" s="34"/>
      <c r="Q66" s="34"/>
      <c r="R66" s="34"/>
    </row>
    <row r="67" spans="1:18" s="7" customFormat="1" ht="12.75" hidden="1" customHeight="1" x14ac:dyDescent="0.25">
      <c r="A67" s="75" t="s">
        <v>167</v>
      </c>
      <c r="B67" s="99"/>
      <c r="C67" s="99"/>
      <c r="E67" s="274" t="s">
        <v>424</v>
      </c>
      <c r="F67" s="274"/>
      <c r="G67" s="274"/>
      <c r="H67" s="274"/>
      <c r="J67" s="34"/>
      <c r="K67" s="34"/>
      <c r="L67" s="34"/>
      <c r="M67" s="34"/>
      <c r="N67" s="34">
        <f t="shared" si="0"/>
        <v>0</v>
      </c>
      <c r="O67" s="34"/>
      <c r="P67" s="34"/>
      <c r="Q67" s="34"/>
      <c r="R67" s="34"/>
    </row>
    <row r="68" spans="1:18" s="7" customFormat="1" ht="15" customHeight="1" x14ac:dyDescent="0.25">
      <c r="A68" s="75" t="s">
        <v>72</v>
      </c>
      <c r="B68" s="99"/>
      <c r="C68" s="99"/>
      <c r="E68" s="274" t="s">
        <v>360</v>
      </c>
      <c r="F68" s="274"/>
      <c r="G68" s="274"/>
      <c r="H68" s="274"/>
      <c r="J68" s="34">
        <v>55993.5</v>
      </c>
      <c r="K68" s="34"/>
      <c r="L68" s="34">
        <v>1918375.2</v>
      </c>
      <c r="M68" s="34"/>
      <c r="N68" s="34">
        <f t="shared" si="0"/>
        <v>81624.800000000047</v>
      </c>
      <c r="O68" s="34"/>
      <c r="P68" s="34">
        <v>2000000</v>
      </c>
      <c r="Q68" s="34"/>
      <c r="R68" s="34">
        <v>2373000</v>
      </c>
    </row>
    <row r="69" spans="1:18" s="7" customFormat="1" ht="15" customHeight="1" x14ac:dyDescent="0.25">
      <c r="A69" s="75" t="s">
        <v>74</v>
      </c>
      <c r="B69" s="99"/>
      <c r="C69" s="99"/>
      <c r="E69" s="274" t="s">
        <v>427</v>
      </c>
      <c r="F69" s="274"/>
      <c r="G69" s="274"/>
      <c r="H69" s="274"/>
      <c r="J69" s="34">
        <v>10668.5</v>
      </c>
      <c r="K69" s="34"/>
      <c r="L69" s="34"/>
      <c r="M69" s="34"/>
      <c r="N69" s="34">
        <f t="shared" si="0"/>
        <v>20000</v>
      </c>
      <c r="O69" s="34"/>
      <c r="P69" s="34">
        <v>20000</v>
      </c>
      <c r="Q69" s="34"/>
      <c r="R69" s="34">
        <v>20000</v>
      </c>
    </row>
    <row r="70" spans="1:18" s="7" customFormat="1" ht="12.75" hidden="1" customHeight="1" x14ac:dyDescent="0.25">
      <c r="A70" s="75" t="s">
        <v>75</v>
      </c>
      <c r="B70" s="99"/>
      <c r="C70" s="99"/>
      <c r="E70" s="274" t="s">
        <v>428</v>
      </c>
      <c r="F70" s="274"/>
      <c r="G70" s="274"/>
      <c r="H70" s="274"/>
      <c r="J70" s="34"/>
      <c r="K70" s="34"/>
      <c r="L70" s="34"/>
      <c r="M70" s="34"/>
      <c r="N70" s="34">
        <f t="shared" si="0"/>
        <v>0</v>
      </c>
      <c r="O70" s="34"/>
      <c r="P70" s="34"/>
      <c r="Q70" s="34"/>
      <c r="R70" s="34"/>
    </row>
    <row r="71" spans="1:18" s="7" customFormat="1" ht="15" customHeight="1" x14ac:dyDescent="0.25">
      <c r="A71" s="75" t="s">
        <v>76</v>
      </c>
      <c r="B71" s="99"/>
      <c r="C71" s="99"/>
      <c r="E71" s="274" t="s">
        <v>442</v>
      </c>
      <c r="F71" s="274"/>
      <c r="G71" s="274"/>
      <c r="H71" s="274"/>
      <c r="J71" s="34">
        <v>11245</v>
      </c>
      <c r="K71" s="34"/>
      <c r="L71" s="34"/>
      <c r="M71" s="34"/>
      <c r="N71" s="34">
        <f t="shared" si="0"/>
        <v>100000</v>
      </c>
      <c r="O71" s="34"/>
      <c r="P71" s="34">
        <v>100000</v>
      </c>
      <c r="Q71" s="34"/>
      <c r="R71" s="34">
        <v>50000</v>
      </c>
    </row>
    <row r="72" spans="1:18" s="7" customFormat="1" ht="12.75" hidden="1" customHeight="1" x14ac:dyDescent="0.25">
      <c r="A72" s="75" t="s">
        <v>164</v>
      </c>
      <c r="B72" s="99"/>
      <c r="C72" s="99"/>
      <c r="E72" s="274" t="s">
        <v>430</v>
      </c>
      <c r="F72" s="274"/>
      <c r="G72" s="274"/>
      <c r="H72" s="274"/>
      <c r="J72" s="34"/>
      <c r="K72" s="34"/>
      <c r="L72" s="34"/>
      <c r="M72" s="34"/>
      <c r="N72" s="34">
        <f t="shared" si="0"/>
        <v>0</v>
      </c>
      <c r="O72" s="34"/>
      <c r="P72" s="34"/>
      <c r="Q72" s="34"/>
      <c r="R72" s="34"/>
    </row>
    <row r="73" spans="1:18" s="7" customFormat="1" ht="12.75" hidden="1" customHeight="1" x14ac:dyDescent="0.25">
      <c r="A73" s="75" t="s">
        <v>77</v>
      </c>
      <c r="B73" s="99"/>
      <c r="C73" s="99"/>
      <c r="E73" s="274" t="s">
        <v>431</v>
      </c>
      <c r="F73" s="274"/>
      <c r="G73" s="274"/>
      <c r="H73" s="274"/>
      <c r="J73" s="34"/>
      <c r="K73" s="34"/>
      <c r="L73" s="34"/>
      <c r="M73" s="34"/>
      <c r="N73" s="34">
        <f t="shared" si="0"/>
        <v>0</v>
      </c>
      <c r="O73" s="34"/>
      <c r="P73" s="34"/>
      <c r="Q73" s="34"/>
      <c r="R73" s="34"/>
    </row>
    <row r="74" spans="1:18" s="7" customFormat="1" ht="12.75" hidden="1" customHeight="1" x14ac:dyDescent="0.25">
      <c r="A74" s="75" t="s">
        <v>79</v>
      </c>
      <c r="B74" s="99"/>
      <c r="C74" s="99"/>
      <c r="E74" s="274" t="s">
        <v>432</v>
      </c>
      <c r="F74" s="274"/>
      <c r="G74" s="274"/>
      <c r="H74" s="274"/>
      <c r="J74" s="34"/>
      <c r="K74" s="34"/>
      <c r="L74" s="34"/>
      <c r="M74" s="34"/>
      <c r="N74" s="34">
        <f t="shared" si="0"/>
        <v>0</v>
      </c>
      <c r="O74" s="34"/>
      <c r="P74" s="34"/>
      <c r="Q74" s="34"/>
      <c r="R74" s="34"/>
    </row>
    <row r="75" spans="1:18" s="7" customFormat="1" ht="12.75" hidden="1" customHeight="1" x14ac:dyDescent="0.25">
      <c r="A75" s="75" t="s">
        <v>168</v>
      </c>
      <c r="B75" s="99"/>
      <c r="C75" s="99"/>
      <c r="E75" s="274" t="s">
        <v>433</v>
      </c>
      <c r="F75" s="274"/>
      <c r="G75" s="274"/>
      <c r="H75" s="274"/>
      <c r="J75" s="34"/>
      <c r="K75" s="34"/>
      <c r="L75" s="34"/>
      <c r="M75" s="34"/>
      <c r="N75" s="34">
        <f t="shared" si="0"/>
        <v>0</v>
      </c>
      <c r="O75" s="34"/>
      <c r="P75" s="34"/>
      <c r="Q75" s="34"/>
      <c r="R75" s="34"/>
    </row>
    <row r="76" spans="1:18" s="7" customFormat="1" ht="12.75" hidden="1" customHeight="1" x14ac:dyDescent="0.25">
      <c r="A76" s="75" t="s">
        <v>169</v>
      </c>
      <c r="B76" s="99"/>
      <c r="C76" s="99"/>
      <c r="E76" s="274" t="s">
        <v>434</v>
      </c>
      <c r="F76" s="274"/>
      <c r="G76" s="274"/>
      <c r="H76" s="274"/>
      <c r="J76" s="34"/>
      <c r="K76" s="34"/>
      <c r="L76" s="34"/>
      <c r="M76" s="34"/>
      <c r="N76" s="34">
        <f t="shared" si="0"/>
        <v>0</v>
      </c>
      <c r="O76" s="34"/>
      <c r="P76" s="34"/>
      <c r="Q76" s="34"/>
      <c r="R76" s="34"/>
    </row>
    <row r="77" spans="1:18" s="7" customFormat="1" ht="12.75" hidden="1" customHeight="1" x14ac:dyDescent="0.25">
      <c r="A77" s="75" t="s">
        <v>170</v>
      </c>
      <c r="B77" s="99"/>
      <c r="C77" s="99"/>
      <c r="E77" s="274" t="s">
        <v>435</v>
      </c>
      <c r="F77" s="274"/>
      <c r="G77" s="274"/>
      <c r="H77" s="274"/>
      <c r="J77" s="34"/>
      <c r="K77" s="34"/>
      <c r="L77" s="34"/>
      <c r="M77" s="34"/>
      <c r="N77" s="34">
        <f t="shared" si="0"/>
        <v>0</v>
      </c>
      <c r="O77" s="34"/>
      <c r="P77" s="34"/>
      <c r="Q77" s="34"/>
      <c r="R77" s="34"/>
    </row>
    <row r="78" spans="1:18" s="7" customFormat="1" ht="12.75" hidden="1" customHeight="1" x14ac:dyDescent="0.25">
      <c r="A78" s="75" t="s">
        <v>80</v>
      </c>
      <c r="B78" s="99"/>
      <c r="C78" s="99"/>
      <c r="E78" s="274" t="s">
        <v>436</v>
      </c>
      <c r="F78" s="274"/>
      <c r="G78" s="274"/>
      <c r="H78" s="274"/>
      <c r="J78" s="34"/>
      <c r="K78" s="34"/>
      <c r="L78" s="34"/>
      <c r="M78" s="34"/>
      <c r="N78" s="34">
        <f t="shared" si="0"/>
        <v>0</v>
      </c>
      <c r="O78" s="34"/>
      <c r="P78" s="34"/>
      <c r="Q78" s="34"/>
      <c r="R78" s="34"/>
    </row>
    <row r="79" spans="1:18" s="7" customFormat="1" ht="12.75" hidden="1" customHeight="1" x14ac:dyDescent="0.25">
      <c r="A79" s="75" t="s">
        <v>82</v>
      </c>
      <c r="B79" s="99"/>
      <c r="C79" s="99"/>
      <c r="E79" s="274" t="s">
        <v>437</v>
      </c>
      <c r="F79" s="274"/>
      <c r="G79" s="274"/>
      <c r="H79" s="274"/>
      <c r="J79" s="34"/>
      <c r="K79" s="34"/>
      <c r="L79" s="34"/>
      <c r="M79" s="34"/>
      <c r="N79" s="34">
        <f t="shared" si="0"/>
        <v>0</v>
      </c>
      <c r="O79" s="34"/>
      <c r="P79" s="34"/>
      <c r="Q79" s="34"/>
      <c r="R79" s="34"/>
    </row>
    <row r="80" spans="1:18" s="7" customFormat="1" ht="12.75" hidden="1" customHeight="1" x14ac:dyDescent="0.25">
      <c r="A80" s="75" t="s">
        <v>84</v>
      </c>
      <c r="B80" s="99"/>
      <c r="C80" s="99"/>
      <c r="E80" s="274" t="s">
        <v>438</v>
      </c>
      <c r="F80" s="274"/>
      <c r="G80" s="274"/>
      <c r="H80" s="274"/>
      <c r="J80" s="34"/>
      <c r="K80" s="34"/>
      <c r="L80" s="34"/>
      <c r="M80" s="34"/>
      <c r="N80" s="34">
        <f t="shared" si="0"/>
        <v>0</v>
      </c>
      <c r="O80" s="34"/>
      <c r="P80" s="34"/>
      <c r="Q80" s="34"/>
      <c r="R80" s="34"/>
    </row>
    <row r="81" spans="1:18" s="7" customFormat="1" ht="12.75" hidden="1" customHeight="1" x14ac:dyDescent="0.25">
      <c r="A81" s="75" t="s">
        <v>85</v>
      </c>
      <c r="B81" s="99"/>
      <c r="C81" s="99"/>
      <c r="E81" s="274" t="s">
        <v>439</v>
      </c>
      <c r="F81" s="274"/>
      <c r="G81" s="274"/>
      <c r="H81" s="274"/>
      <c r="J81" s="34"/>
      <c r="K81" s="34"/>
      <c r="L81" s="34"/>
      <c r="M81" s="34"/>
      <c r="N81" s="34">
        <f t="shared" si="0"/>
        <v>0</v>
      </c>
      <c r="O81" s="34"/>
      <c r="P81" s="34"/>
      <c r="Q81" s="34"/>
      <c r="R81" s="34"/>
    </row>
    <row r="82" spans="1:18" s="7" customFormat="1" ht="12.75" hidden="1" customHeight="1" x14ac:dyDescent="0.25">
      <c r="A82" s="75" t="s">
        <v>171</v>
      </c>
      <c r="B82" s="99"/>
      <c r="C82" s="99"/>
      <c r="E82" s="274" t="s">
        <v>440</v>
      </c>
      <c r="F82" s="274"/>
      <c r="G82" s="274"/>
      <c r="H82" s="274"/>
      <c r="J82" s="34"/>
      <c r="K82" s="34"/>
      <c r="L82" s="34"/>
      <c r="M82" s="34"/>
      <c r="N82" s="34">
        <f t="shared" si="0"/>
        <v>0</v>
      </c>
      <c r="O82" s="34"/>
      <c r="P82" s="34"/>
      <c r="Q82" s="34"/>
      <c r="R82" s="34"/>
    </row>
    <row r="83" spans="1:18" s="7" customFormat="1" ht="12.75" hidden="1" customHeight="1" x14ac:dyDescent="0.25">
      <c r="A83" s="75" t="s">
        <v>172</v>
      </c>
      <c r="B83" s="99"/>
      <c r="C83" s="99"/>
      <c r="E83" s="274" t="s">
        <v>441</v>
      </c>
      <c r="F83" s="274"/>
      <c r="G83" s="274"/>
      <c r="H83" s="274"/>
      <c r="J83" s="34"/>
      <c r="K83" s="34"/>
      <c r="L83" s="34"/>
      <c r="M83" s="34"/>
      <c r="N83" s="34">
        <f t="shared" si="0"/>
        <v>0</v>
      </c>
      <c r="O83" s="34"/>
      <c r="P83" s="34"/>
      <c r="Q83" s="34"/>
      <c r="R83" s="34"/>
    </row>
    <row r="84" spans="1:18" s="7" customFormat="1" ht="12.75" hidden="1" customHeight="1" x14ac:dyDescent="0.25">
      <c r="A84" s="75" t="s">
        <v>86</v>
      </c>
      <c r="B84" s="99"/>
      <c r="C84" s="99"/>
      <c r="E84" s="274" t="s">
        <v>634</v>
      </c>
      <c r="F84" s="274"/>
      <c r="G84" s="274"/>
      <c r="H84" s="274"/>
      <c r="J84" s="34"/>
      <c r="K84" s="34"/>
      <c r="L84" s="34"/>
      <c r="M84" s="34"/>
      <c r="N84" s="34">
        <f t="shared" si="0"/>
        <v>0</v>
      </c>
      <c r="O84" s="34"/>
      <c r="P84" s="34"/>
      <c r="Q84" s="34"/>
      <c r="R84" s="34"/>
    </row>
    <row r="85" spans="1:18" s="7" customFormat="1" ht="15" customHeight="1" x14ac:dyDescent="0.25">
      <c r="A85" s="75" t="s">
        <v>246</v>
      </c>
      <c r="B85" s="99"/>
      <c r="C85" s="99"/>
      <c r="E85" s="274" t="s">
        <v>372</v>
      </c>
      <c r="F85" s="274"/>
      <c r="G85" s="274"/>
      <c r="H85" s="274"/>
      <c r="J85" s="34"/>
      <c r="K85" s="34"/>
      <c r="L85" s="34"/>
      <c r="M85" s="34"/>
      <c r="N85" s="34">
        <f t="shared" si="0"/>
        <v>75000</v>
      </c>
      <c r="O85" s="34"/>
      <c r="P85" s="34">
        <v>75000</v>
      </c>
      <c r="Q85" s="34"/>
      <c r="R85" s="34">
        <v>50000</v>
      </c>
    </row>
    <row r="86" spans="1:18" s="7" customFormat="1" ht="18" customHeight="1" x14ac:dyDescent="0.3">
      <c r="A86" s="293" t="s">
        <v>190</v>
      </c>
      <c r="B86" s="293"/>
      <c r="C86" s="293"/>
      <c r="J86" s="138">
        <f>SUM(J18:J85)</f>
        <v>5670182.9800000004</v>
      </c>
      <c r="K86" s="139"/>
      <c r="L86" s="138">
        <f>SUM(L18:L85)</f>
        <v>3923139.74</v>
      </c>
      <c r="M86" s="34"/>
      <c r="N86" s="138">
        <f>SUM(N18:N85)</f>
        <v>11743060.260000002</v>
      </c>
      <c r="O86" s="34"/>
      <c r="P86" s="138">
        <f>SUM(P18:P85)</f>
        <v>15666200</v>
      </c>
      <c r="Q86" s="34"/>
      <c r="R86" s="138">
        <f>SUM(R18:R85)</f>
        <v>10000000</v>
      </c>
    </row>
    <row r="87" spans="1:18" s="7" customFormat="1" ht="6" hidden="1" customHeight="1" x14ac:dyDescent="0.3">
      <c r="A87" s="19"/>
      <c r="B87" s="19"/>
      <c r="C87" s="19"/>
      <c r="J87" s="139"/>
      <c r="K87" s="139"/>
      <c r="L87" s="34"/>
      <c r="M87" s="34"/>
      <c r="N87" s="34"/>
      <c r="O87" s="34"/>
      <c r="P87" s="34"/>
      <c r="Q87" s="34"/>
      <c r="R87" s="34"/>
    </row>
    <row r="88" spans="1:18" s="7" customFormat="1" ht="12" hidden="1" customHeight="1" x14ac:dyDescent="0.25">
      <c r="A88" s="63" t="s">
        <v>188</v>
      </c>
      <c r="J88" s="34"/>
      <c r="K88" s="34"/>
      <c r="L88" s="34"/>
      <c r="M88" s="34"/>
      <c r="N88" s="34"/>
      <c r="O88" s="34"/>
      <c r="P88" s="34"/>
      <c r="Q88" s="34"/>
      <c r="R88" s="34"/>
    </row>
    <row r="89" spans="1:18" s="7" customFormat="1" ht="12" hidden="1" customHeight="1" x14ac:dyDescent="0.25">
      <c r="A89" s="75" t="s">
        <v>108</v>
      </c>
      <c r="E89" s="100">
        <v>5</v>
      </c>
      <c r="F89" s="101" t="s">
        <v>28</v>
      </c>
      <c r="G89" s="100" t="s">
        <v>7</v>
      </c>
      <c r="H89" s="14" t="s">
        <v>17</v>
      </c>
      <c r="J89" s="34"/>
      <c r="K89" s="34"/>
      <c r="L89" s="34"/>
      <c r="M89" s="34"/>
      <c r="N89" s="34"/>
      <c r="O89" s="34"/>
      <c r="P89" s="34"/>
      <c r="Q89" s="34"/>
      <c r="R89" s="34"/>
    </row>
    <row r="90" spans="1:18" s="7" customFormat="1" ht="12" hidden="1" customHeight="1" x14ac:dyDescent="0.25">
      <c r="A90" s="75" t="s">
        <v>179</v>
      </c>
      <c r="E90" s="100">
        <v>5</v>
      </c>
      <c r="F90" s="101" t="s">
        <v>28</v>
      </c>
      <c r="G90" s="100" t="s">
        <v>7</v>
      </c>
      <c r="H90" s="14" t="s">
        <v>63</v>
      </c>
      <c r="J90" s="34"/>
      <c r="K90" s="34"/>
      <c r="L90" s="34"/>
      <c r="M90" s="34"/>
      <c r="N90" s="34"/>
      <c r="O90" s="34"/>
      <c r="P90" s="34"/>
      <c r="Q90" s="34"/>
      <c r="R90" s="34"/>
    </row>
    <row r="91" spans="1:18" s="7" customFormat="1" ht="12" hidden="1" customHeight="1" x14ac:dyDescent="0.25">
      <c r="A91" s="75" t="s">
        <v>180</v>
      </c>
      <c r="E91" s="100">
        <v>5</v>
      </c>
      <c r="F91" s="101" t="s">
        <v>28</v>
      </c>
      <c r="G91" s="100" t="s">
        <v>7</v>
      </c>
      <c r="H91" s="16" t="s">
        <v>48</v>
      </c>
      <c r="J91" s="34"/>
      <c r="K91" s="34"/>
      <c r="L91" s="34"/>
      <c r="M91" s="34"/>
      <c r="N91" s="34"/>
      <c r="O91" s="34"/>
      <c r="P91" s="34"/>
      <c r="Q91" s="34"/>
      <c r="R91" s="34"/>
    </row>
    <row r="92" spans="1:18" s="7" customFormat="1" ht="12" hidden="1" customHeight="1" x14ac:dyDescent="0.25">
      <c r="A92" s="75" t="s">
        <v>180</v>
      </c>
      <c r="E92" s="100">
        <v>5</v>
      </c>
      <c r="F92" s="101" t="s">
        <v>28</v>
      </c>
      <c r="G92" s="100" t="s">
        <v>7</v>
      </c>
      <c r="H92" s="16" t="s">
        <v>48</v>
      </c>
      <c r="J92" s="34"/>
      <c r="K92" s="34"/>
      <c r="L92" s="34"/>
      <c r="M92" s="34"/>
      <c r="N92" s="34"/>
      <c r="O92" s="34"/>
      <c r="P92" s="34"/>
      <c r="Q92" s="34"/>
      <c r="R92" s="34"/>
    </row>
    <row r="93" spans="1:18" s="7" customFormat="1" ht="12" hidden="1" customHeight="1" x14ac:dyDescent="0.25">
      <c r="A93" s="75" t="s">
        <v>181</v>
      </c>
      <c r="E93" s="100">
        <v>5</v>
      </c>
      <c r="F93" s="101" t="s">
        <v>28</v>
      </c>
      <c r="G93" s="100" t="s">
        <v>7</v>
      </c>
      <c r="H93" s="14" t="s">
        <v>10</v>
      </c>
      <c r="J93" s="34"/>
      <c r="K93" s="34"/>
      <c r="L93" s="34"/>
      <c r="M93" s="34"/>
      <c r="N93" s="34"/>
      <c r="O93" s="34"/>
      <c r="P93" s="34"/>
      <c r="Q93" s="34"/>
      <c r="R93" s="34"/>
    </row>
    <row r="94" spans="1:18" s="7" customFormat="1" ht="12" hidden="1" customHeight="1" x14ac:dyDescent="0.25">
      <c r="A94" s="75" t="s">
        <v>180</v>
      </c>
      <c r="E94" s="100">
        <v>5</v>
      </c>
      <c r="F94" s="101" t="s">
        <v>28</v>
      </c>
      <c r="G94" s="100" t="s">
        <v>7</v>
      </c>
      <c r="H94" s="16" t="s">
        <v>48</v>
      </c>
      <c r="J94" s="34"/>
      <c r="K94" s="34"/>
      <c r="L94" s="34"/>
      <c r="M94" s="34"/>
      <c r="N94" s="34"/>
      <c r="O94" s="34"/>
      <c r="P94" s="34"/>
      <c r="Q94" s="34"/>
      <c r="R94" s="34"/>
    </row>
    <row r="95" spans="1:18" s="7" customFormat="1" ht="12" hidden="1" customHeight="1" x14ac:dyDescent="0.25">
      <c r="A95" s="75" t="s">
        <v>182</v>
      </c>
      <c r="E95" s="100">
        <v>5</v>
      </c>
      <c r="F95" s="101" t="s">
        <v>28</v>
      </c>
      <c r="G95" s="100" t="s">
        <v>7</v>
      </c>
      <c r="H95" s="14" t="s">
        <v>8</v>
      </c>
      <c r="J95" s="34"/>
      <c r="K95" s="34"/>
      <c r="L95" s="34"/>
      <c r="M95" s="34"/>
      <c r="N95" s="34"/>
      <c r="O95" s="34"/>
      <c r="P95" s="34"/>
      <c r="Q95" s="34"/>
      <c r="R95" s="34"/>
    </row>
    <row r="96" spans="1:18" s="7" customFormat="1" ht="12" hidden="1" customHeight="1" x14ac:dyDescent="0.25">
      <c r="A96" s="75" t="s">
        <v>183</v>
      </c>
      <c r="E96" s="100">
        <v>5</v>
      </c>
      <c r="F96" s="101" t="s">
        <v>28</v>
      </c>
      <c r="G96" s="100" t="s">
        <v>7</v>
      </c>
      <c r="H96" s="14" t="s">
        <v>15</v>
      </c>
      <c r="J96" s="34"/>
      <c r="K96" s="34"/>
      <c r="L96" s="34"/>
      <c r="M96" s="34"/>
      <c r="N96" s="34"/>
      <c r="O96" s="34"/>
      <c r="P96" s="34"/>
      <c r="Q96" s="34"/>
      <c r="R96" s="34"/>
    </row>
    <row r="97" spans="1:18" s="7" customFormat="1" ht="19" hidden="1" customHeight="1" x14ac:dyDescent="0.3">
      <c r="A97" s="261" t="s">
        <v>184</v>
      </c>
      <c r="J97" s="147">
        <f>SUM(J89:J96)</f>
        <v>0</v>
      </c>
      <c r="K97" s="148"/>
      <c r="L97" s="147">
        <f>SUM(L89:L96)</f>
        <v>0</v>
      </c>
      <c r="M97" s="148"/>
      <c r="N97" s="147">
        <f>SUM(N89:N96)</f>
        <v>0</v>
      </c>
      <c r="O97" s="148"/>
      <c r="P97" s="147">
        <f>SUM(P89:P96)</f>
        <v>0</v>
      </c>
      <c r="Q97" s="148"/>
      <c r="R97" s="147">
        <f>SUM(R89:R96)</f>
        <v>0</v>
      </c>
    </row>
    <row r="98" spans="1:18" s="7" customFormat="1" ht="6" customHeight="1" x14ac:dyDescent="0.25">
      <c r="J98" s="34"/>
      <c r="K98" s="34"/>
      <c r="L98" s="34"/>
      <c r="M98" s="34"/>
      <c r="N98" s="34"/>
      <c r="O98" s="34"/>
      <c r="P98" s="34"/>
      <c r="Q98" s="34"/>
      <c r="R98" s="34"/>
    </row>
    <row r="99" spans="1:18" s="7" customFormat="1" ht="18" customHeight="1" x14ac:dyDescent="0.3">
      <c r="A99" s="62" t="s">
        <v>189</v>
      </c>
      <c r="B99" s="11"/>
      <c r="C99" s="11"/>
      <c r="J99" s="34"/>
      <c r="K99" s="34"/>
      <c r="L99" s="34"/>
      <c r="M99" s="34"/>
      <c r="N99" s="34"/>
      <c r="O99" s="34"/>
      <c r="P99" s="34"/>
      <c r="Q99" s="34"/>
      <c r="R99" s="34"/>
    </row>
    <row r="100" spans="1:18" s="7" customFormat="1" ht="12.75" hidden="1" customHeight="1" x14ac:dyDescent="0.3">
      <c r="A100" s="11" t="s">
        <v>88</v>
      </c>
      <c r="B100" s="22"/>
      <c r="C100" s="22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s="7" customFormat="1" ht="12.75" hidden="1" customHeight="1" x14ac:dyDescent="0.25">
      <c r="A101" s="64" t="s">
        <v>89</v>
      </c>
      <c r="B101" s="9"/>
      <c r="C101" s="9"/>
      <c r="E101" s="100">
        <v>1</v>
      </c>
      <c r="F101" s="101" t="s">
        <v>12</v>
      </c>
      <c r="G101" s="100" t="s">
        <v>53</v>
      </c>
      <c r="H101" s="102" t="s">
        <v>10</v>
      </c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s="7" customFormat="1" ht="12.75" hidden="1" customHeight="1" x14ac:dyDescent="0.25">
      <c r="A102" s="75" t="s">
        <v>91</v>
      </c>
      <c r="B102" s="99"/>
      <c r="C102" s="99"/>
      <c r="E102" s="100">
        <v>1</v>
      </c>
      <c r="F102" s="101" t="s">
        <v>92</v>
      </c>
      <c r="G102" s="100" t="s">
        <v>7</v>
      </c>
      <c r="H102" s="100" t="s">
        <v>8</v>
      </c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s="7" customFormat="1" ht="12.75" hidden="1" customHeight="1" x14ac:dyDescent="0.25">
      <c r="A103" s="75" t="s">
        <v>93</v>
      </c>
      <c r="B103" s="99"/>
      <c r="C103" s="99"/>
      <c r="E103" s="100">
        <v>1</v>
      </c>
      <c r="F103" s="101" t="s">
        <v>92</v>
      </c>
      <c r="G103" s="100" t="s">
        <v>33</v>
      </c>
      <c r="H103" s="100" t="s">
        <v>8</v>
      </c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s="7" customFormat="1" ht="12.75" hidden="1" customHeight="1" x14ac:dyDescent="0.25">
      <c r="A104" s="75" t="s">
        <v>94</v>
      </c>
      <c r="B104" s="104"/>
      <c r="C104" s="104"/>
      <c r="E104" s="100">
        <v>1</v>
      </c>
      <c r="F104" s="101" t="s">
        <v>92</v>
      </c>
      <c r="G104" s="100" t="s">
        <v>33</v>
      </c>
      <c r="H104" s="100" t="s">
        <v>48</v>
      </c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s="7" customFormat="1" ht="12.75" hidden="1" customHeight="1" x14ac:dyDescent="0.25">
      <c r="A105" s="75" t="s">
        <v>95</v>
      </c>
      <c r="B105" s="104"/>
      <c r="C105" s="104"/>
      <c r="D105" s="101"/>
      <c r="E105" s="100">
        <v>1</v>
      </c>
      <c r="F105" s="101" t="s">
        <v>92</v>
      </c>
      <c r="G105" s="100" t="s">
        <v>53</v>
      </c>
      <c r="H105" s="100" t="s">
        <v>10</v>
      </c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s="7" customFormat="1" ht="12.75" hidden="1" customHeight="1" x14ac:dyDescent="0.25">
      <c r="A106" s="75" t="s">
        <v>96</v>
      </c>
      <c r="B106" s="99"/>
      <c r="C106" s="99"/>
      <c r="E106" s="100">
        <v>1</v>
      </c>
      <c r="F106" s="101" t="s">
        <v>92</v>
      </c>
      <c r="G106" s="100" t="s">
        <v>92</v>
      </c>
      <c r="H106" s="100" t="s">
        <v>8</v>
      </c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 s="7" customFormat="1" ht="12.75" hidden="1" customHeight="1" x14ac:dyDescent="0.25">
      <c r="A107" s="75" t="s">
        <v>97</v>
      </c>
      <c r="B107" s="104"/>
      <c r="C107" s="104"/>
      <c r="E107" s="100">
        <v>1</v>
      </c>
      <c r="F107" s="101" t="s">
        <v>92</v>
      </c>
      <c r="G107" s="100" t="s">
        <v>53</v>
      </c>
      <c r="H107" s="100" t="s">
        <v>15</v>
      </c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s="7" customFormat="1" ht="12.75" hidden="1" customHeight="1" x14ac:dyDescent="0.25">
      <c r="A108" s="75" t="s">
        <v>98</v>
      </c>
      <c r="B108" s="104"/>
      <c r="C108" s="104"/>
      <c r="D108" s="101"/>
      <c r="E108" s="100">
        <v>1</v>
      </c>
      <c r="F108" s="101" t="s">
        <v>92</v>
      </c>
      <c r="G108" s="100" t="s">
        <v>92</v>
      </c>
      <c r="H108" s="100" t="s">
        <v>10</v>
      </c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 s="7" customFormat="1" ht="12.75" hidden="1" customHeight="1" x14ac:dyDescent="0.25">
      <c r="A109" s="75" t="s">
        <v>99</v>
      </c>
      <c r="B109" s="99"/>
      <c r="C109" s="99"/>
      <c r="E109" s="100">
        <v>1</v>
      </c>
      <c r="F109" s="101" t="s">
        <v>92</v>
      </c>
      <c r="G109" s="100" t="s">
        <v>53</v>
      </c>
      <c r="H109" s="100" t="s">
        <v>19</v>
      </c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 s="7" customFormat="1" ht="12.75" hidden="1" customHeight="1" x14ac:dyDescent="0.25">
      <c r="A110" s="75" t="s">
        <v>174</v>
      </c>
      <c r="B110" s="99"/>
      <c r="C110" s="99"/>
      <c r="E110" s="100">
        <v>1</v>
      </c>
      <c r="F110" s="101" t="s">
        <v>92</v>
      </c>
      <c r="G110" s="100" t="s">
        <v>53</v>
      </c>
      <c r="H110" s="100" t="s">
        <v>81</v>
      </c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 s="7" customFormat="1" ht="12.75" hidden="1" customHeight="1" x14ac:dyDescent="0.25">
      <c r="A111" s="75" t="s">
        <v>175</v>
      </c>
      <c r="B111" s="99"/>
      <c r="C111" s="99"/>
      <c r="E111" s="100">
        <v>1</v>
      </c>
      <c r="F111" s="101" t="s">
        <v>92</v>
      </c>
      <c r="G111" s="100" t="s">
        <v>53</v>
      </c>
      <c r="H111" s="100" t="s">
        <v>44</v>
      </c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s="7" customFormat="1" ht="12.75" hidden="1" customHeight="1" x14ac:dyDescent="0.25">
      <c r="A112" s="75" t="s">
        <v>176</v>
      </c>
      <c r="B112" s="99"/>
      <c r="C112" s="99"/>
      <c r="E112" s="100">
        <v>1</v>
      </c>
      <c r="F112" s="101" t="s">
        <v>92</v>
      </c>
      <c r="G112" s="100" t="s">
        <v>53</v>
      </c>
      <c r="H112" s="100" t="s">
        <v>145</v>
      </c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9" s="7" customFormat="1" ht="12.75" hidden="1" customHeight="1" x14ac:dyDescent="0.25">
      <c r="A113" s="75" t="s">
        <v>100</v>
      </c>
      <c r="B113" s="99"/>
      <c r="C113" s="99"/>
      <c r="E113" s="100">
        <v>1</v>
      </c>
      <c r="F113" s="101" t="s">
        <v>92</v>
      </c>
      <c r="G113" s="100" t="s">
        <v>53</v>
      </c>
      <c r="H113" s="100" t="s">
        <v>101</v>
      </c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9" s="7" customFormat="1" ht="12.75" hidden="1" customHeight="1" x14ac:dyDescent="0.25">
      <c r="A114" s="75" t="s">
        <v>102</v>
      </c>
      <c r="B114" s="99"/>
      <c r="C114" s="99"/>
      <c r="E114" s="100">
        <v>1</v>
      </c>
      <c r="F114" s="101" t="s">
        <v>92</v>
      </c>
      <c r="G114" s="100" t="s">
        <v>53</v>
      </c>
      <c r="H114" s="100" t="s">
        <v>24</v>
      </c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9" s="7" customFormat="1" ht="12.75" hidden="1" customHeight="1" x14ac:dyDescent="0.25">
      <c r="A115" s="75" t="s">
        <v>103</v>
      </c>
      <c r="B115" s="99"/>
      <c r="C115" s="99"/>
      <c r="E115" s="100">
        <v>1</v>
      </c>
      <c r="F115" s="101" t="s">
        <v>92</v>
      </c>
      <c r="G115" s="100" t="s">
        <v>53</v>
      </c>
      <c r="H115" s="100" t="s">
        <v>27</v>
      </c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9" s="7" customFormat="1" ht="15" hidden="1" customHeight="1" x14ac:dyDescent="0.25">
      <c r="A116" s="64" t="s">
        <v>89</v>
      </c>
      <c r="B116" s="99"/>
      <c r="C116" s="99"/>
      <c r="E116" s="274" t="s">
        <v>723</v>
      </c>
      <c r="F116" s="274"/>
      <c r="G116" s="274"/>
      <c r="H116" s="274"/>
      <c r="J116" s="34">
        <v>0</v>
      </c>
      <c r="K116" s="34"/>
      <c r="L116" s="34"/>
      <c r="M116" s="34"/>
      <c r="N116" s="34">
        <f>P116-L116</f>
        <v>0</v>
      </c>
      <c r="O116" s="34"/>
      <c r="P116" s="34"/>
      <c r="Q116" s="34"/>
      <c r="R116" s="34"/>
    </row>
    <row r="117" spans="1:19" s="7" customFormat="1" ht="12.75" hidden="1" customHeight="1" x14ac:dyDescent="0.25">
      <c r="A117" s="75" t="s">
        <v>104</v>
      </c>
      <c r="B117" s="99"/>
      <c r="C117" s="99"/>
      <c r="D117" s="101"/>
      <c r="E117" s="274" t="s">
        <v>727</v>
      </c>
      <c r="F117" s="274"/>
      <c r="G117" s="274"/>
      <c r="H117" s="274"/>
      <c r="J117" s="34"/>
      <c r="K117" s="34"/>
      <c r="L117" s="34"/>
      <c r="M117" s="34"/>
      <c r="N117" s="34" t="s">
        <v>267</v>
      </c>
      <c r="O117" s="34"/>
      <c r="P117" s="34"/>
      <c r="Q117" s="34"/>
      <c r="R117" s="34"/>
    </row>
    <row r="118" spans="1:19" s="7" customFormat="1" ht="12.75" hidden="1" customHeight="1" x14ac:dyDescent="0.25">
      <c r="A118" s="75" t="s">
        <v>105</v>
      </c>
      <c r="B118" s="99"/>
      <c r="C118" s="99"/>
      <c r="D118" s="101"/>
      <c r="E118" s="274" t="s">
        <v>728</v>
      </c>
      <c r="F118" s="274"/>
      <c r="G118" s="274"/>
      <c r="H118" s="27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9" s="7" customFormat="1" ht="15" customHeight="1" x14ac:dyDescent="0.25">
      <c r="A119" s="75" t="s">
        <v>106</v>
      </c>
      <c r="B119" s="99"/>
      <c r="C119" s="99"/>
      <c r="D119" s="101"/>
      <c r="E119" s="274" t="s">
        <v>615</v>
      </c>
      <c r="F119" s="274"/>
      <c r="G119" s="274"/>
      <c r="H119" s="274"/>
      <c r="J119" s="34"/>
      <c r="K119" s="34"/>
      <c r="L119" s="34"/>
      <c r="M119" s="34"/>
      <c r="N119" s="34">
        <f>P119-L119</f>
        <v>200000</v>
      </c>
      <c r="O119" s="34"/>
      <c r="P119" s="34">
        <v>200000</v>
      </c>
      <c r="Q119" s="34"/>
      <c r="R119" s="34"/>
    </row>
    <row r="120" spans="1:19" s="7" customFormat="1" ht="12.75" hidden="1" customHeight="1" x14ac:dyDescent="0.25">
      <c r="A120" s="75" t="s">
        <v>177</v>
      </c>
      <c r="B120" s="99"/>
      <c r="C120" s="99"/>
      <c r="D120" s="101"/>
      <c r="E120" s="100">
        <v>1</v>
      </c>
      <c r="F120" s="101" t="s">
        <v>92</v>
      </c>
      <c r="G120" s="100" t="s">
        <v>28</v>
      </c>
      <c r="H120" s="100" t="s">
        <v>8</v>
      </c>
      <c r="J120" s="34"/>
      <c r="K120" s="34"/>
      <c r="L120" s="34"/>
      <c r="M120" s="34"/>
      <c r="N120" s="34"/>
      <c r="O120" s="34"/>
      <c r="P120" s="34"/>
      <c r="Q120" s="34"/>
      <c r="R120" s="183"/>
    </row>
    <row r="121" spans="1:19" s="7" customFormat="1" ht="12.75" hidden="1" customHeight="1" x14ac:dyDescent="0.25">
      <c r="A121" s="75" t="s">
        <v>178</v>
      </c>
      <c r="B121" s="99"/>
      <c r="C121" s="99"/>
      <c r="D121" s="101"/>
      <c r="E121" s="100">
        <v>1</v>
      </c>
      <c r="F121" s="101" t="s">
        <v>92</v>
      </c>
      <c r="G121" s="100" t="s">
        <v>28</v>
      </c>
      <c r="H121" s="100" t="s">
        <v>44</v>
      </c>
      <c r="J121" s="34"/>
      <c r="K121" s="34"/>
      <c r="L121" s="34"/>
      <c r="M121" s="34"/>
      <c r="N121" s="34"/>
      <c r="O121" s="34"/>
      <c r="P121" s="34"/>
      <c r="Q121" s="34"/>
      <c r="R121" s="183"/>
    </row>
    <row r="122" spans="1:19" s="25" customFormat="1" ht="19" customHeight="1" x14ac:dyDescent="0.3">
      <c r="A122" s="261" t="s">
        <v>107</v>
      </c>
      <c r="B122" s="24"/>
      <c r="C122" s="24"/>
      <c r="J122" s="20">
        <f>SUM(J102:J121)</f>
        <v>0</v>
      </c>
      <c r="K122" s="21"/>
      <c r="L122" s="20">
        <f>SUM(L102:L117)</f>
        <v>0</v>
      </c>
      <c r="M122" s="148"/>
      <c r="N122" s="20">
        <f>SUM(N102:N121)</f>
        <v>200000</v>
      </c>
      <c r="O122" s="148"/>
      <c r="P122" s="20">
        <f>SUM(P102:P121)</f>
        <v>200000</v>
      </c>
      <c r="Q122" s="148"/>
      <c r="R122" s="20">
        <f>SUM(R102:R121)</f>
        <v>0</v>
      </c>
    </row>
    <row r="123" spans="1:19" s="7" customFormat="1" ht="6" customHeight="1" x14ac:dyDescent="0.25"/>
    <row r="124" spans="1:19" s="7" customFormat="1" ht="20.149999999999999" customHeight="1" thickBot="1" x14ac:dyDescent="0.35">
      <c r="A124" s="11" t="s">
        <v>109</v>
      </c>
      <c r="B124" s="26"/>
      <c r="C124" s="26"/>
      <c r="J124" s="27">
        <f>J86+J122</f>
        <v>5670182.9800000004</v>
      </c>
      <c r="K124" s="21"/>
      <c r="L124" s="27">
        <f>L86+L122</f>
        <v>3923139.74</v>
      </c>
      <c r="M124" s="21"/>
      <c r="N124" s="27">
        <f>N86+N122</f>
        <v>11943060.260000002</v>
      </c>
      <c r="O124" s="21"/>
      <c r="P124" s="27">
        <f>P86+P122</f>
        <v>15866200</v>
      </c>
      <c r="Q124" s="21"/>
      <c r="R124" s="27">
        <f>R86+R122</f>
        <v>10000000</v>
      </c>
    </row>
    <row r="125" spans="1:19" s="7" customFormat="1" ht="11.25" customHeight="1" thickTop="1" x14ac:dyDescent="0.3">
      <c r="A125" s="11"/>
      <c r="B125" s="26"/>
      <c r="C125" s="26"/>
      <c r="J125" s="21"/>
      <c r="K125" s="21"/>
      <c r="L125" s="21"/>
      <c r="N125" s="21"/>
      <c r="P125" s="21"/>
      <c r="R125" s="21"/>
    </row>
    <row r="126" spans="1:19" x14ac:dyDescent="0.25">
      <c r="A126" s="289" t="s">
        <v>132</v>
      </c>
      <c r="B126" s="289"/>
      <c r="C126" s="289"/>
      <c r="D126" s="31"/>
      <c r="E126" s="30"/>
      <c r="F126" s="7"/>
      <c r="G126" s="29"/>
      <c r="H126" s="7"/>
      <c r="I126" s="29"/>
      <c r="J126" s="289" t="s">
        <v>262</v>
      </c>
      <c r="K126" s="289"/>
      <c r="L126" s="289"/>
      <c r="M126" s="42"/>
      <c r="N126" s="44"/>
      <c r="O126" s="44"/>
      <c r="P126" s="43" t="s">
        <v>134</v>
      </c>
      <c r="Q126" s="7"/>
      <c r="R126" s="7"/>
      <c r="S126" s="7"/>
    </row>
    <row r="127" spans="1:19" x14ac:dyDescent="0.25">
      <c r="A127" s="45"/>
      <c r="B127" s="7"/>
      <c r="C127" s="7"/>
      <c r="D127" s="31"/>
      <c r="E127" s="46"/>
      <c r="F127" s="7"/>
      <c r="G127" s="29"/>
      <c r="H127" s="7"/>
      <c r="I127" s="29"/>
      <c r="J127" s="259"/>
      <c r="K127" s="7"/>
      <c r="L127" s="7"/>
      <c r="M127" s="259"/>
      <c r="N127" s="34"/>
      <c r="O127" s="34"/>
      <c r="P127" s="46"/>
      <c r="Q127" s="7"/>
      <c r="R127" s="7"/>
      <c r="S127" s="7"/>
    </row>
    <row r="128" spans="1:19" x14ac:dyDescent="0.25">
      <c r="A128" s="47"/>
      <c r="B128" s="7"/>
      <c r="C128" s="7"/>
      <c r="D128" s="29"/>
      <c r="E128" s="29"/>
      <c r="F128" s="7"/>
      <c r="G128" s="29"/>
      <c r="H128" s="7"/>
      <c r="I128" s="29"/>
      <c r="J128" s="29"/>
      <c r="K128" s="7"/>
      <c r="L128" s="7"/>
      <c r="M128" s="29"/>
      <c r="N128" s="7"/>
      <c r="O128" s="7"/>
      <c r="P128" s="29"/>
      <c r="Q128" s="7"/>
      <c r="R128" s="7"/>
      <c r="S128" s="7"/>
    </row>
    <row r="129" spans="1:19" ht="13" x14ac:dyDescent="0.3">
      <c r="A129" s="292" t="s">
        <v>316</v>
      </c>
      <c r="B129" s="292"/>
      <c r="C129" s="292"/>
      <c r="D129" s="50"/>
      <c r="E129" s="51"/>
      <c r="F129" s="7"/>
      <c r="G129" s="29"/>
      <c r="H129" s="7"/>
      <c r="I129" s="29"/>
      <c r="J129" s="292" t="s">
        <v>274</v>
      </c>
      <c r="K129" s="292"/>
      <c r="L129" s="292"/>
      <c r="M129" s="52"/>
      <c r="N129" s="178"/>
      <c r="O129" s="178"/>
      <c r="P129" s="270" t="s">
        <v>136</v>
      </c>
      <c r="Q129" s="7"/>
      <c r="R129" s="7"/>
      <c r="S129" s="7"/>
    </row>
    <row r="130" spans="1:19" x14ac:dyDescent="0.25">
      <c r="A130" s="289" t="s">
        <v>317</v>
      </c>
      <c r="B130" s="289"/>
      <c r="C130" s="289"/>
      <c r="D130" s="29"/>
      <c r="E130" s="30"/>
      <c r="F130" s="7"/>
      <c r="G130" s="29"/>
      <c r="H130" s="7"/>
      <c r="I130" s="29"/>
      <c r="J130" s="289" t="s">
        <v>255</v>
      </c>
      <c r="K130" s="289"/>
      <c r="L130" s="289"/>
      <c r="M130" s="31"/>
      <c r="N130" s="88"/>
      <c r="O130" s="88"/>
      <c r="P130" s="45" t="s">
        <v>138</v>
      </c>
      <c r="Q130" s="7"/>
      <c r="R130" s="7"/>
      <c r="S130" s="7"/>
    </row>
    <row r="131" spans="1:19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</sheetData>
  <customSheetViews>
    <customSheetView guid="{DE3A1FFE-44A0-41BD-98AB-2A2226968564}" showPageBreaks="1" printArea="1" hiddenRows="1" view="pageBreakPreview">
      <pane xSplit="1" ySplit="14" topLeftCell="B67" activePane="bottomRight" state="frozen"/>
      <selection pane="bottomRight" activeCell="R124" sqref="R124"/>
      <pageMargins left="0.75" right="0.5" top="1" bottom="0.7" header="0.75" footer="0.4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83" activePane="bottomRight" state="frozen"/>
      <selection pane="bottomRight" activeCell="R16" sqref="R16"/>
      <pageMargins left="0.75" right="0.5" top="1" bottom="0.7" header="0.75" footer="0.4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5" activePane="bottomRight" state="frozen"/>
      <selection pane="bottomRight" activeCell="A116" sqref="A116:XFD116"/>
      <pageMargins left="0.75" right="0.5" top="1" bottom="0.7" header="0.75" footer="0.4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70" activePane="bottomRight" state="frozen"/>
      <selection pane="bottomRight" activeCell="L116" sqref="L116"/>
      <pageMargins left="0.75" right="0.5" top="1" bottom="0.7" header="0.75" footer="0.4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pane xSplit="1" ySplit="14" topLeftCell="E15" activePane="bottomRight" state="frozen"/>
      <selection pane="bottomRight" activeCell="R84" sqref="R84"/>
      <pageMargins left="0.75" right="0.5" top="1" bottom="0.7" header="0.75" footer="0.4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49">
    <mergeCell ref="E118:H118"/>
    <mergeCell ref="E119:H119"/>
    <mergeCell ref="E83:H83"/>
    <mergeCell ref="E84:H84"/>
    <mergeCell ref="E85:H85"/>
    <mergeCell ref="E116:H116"/>
    <mergeCell ref="E117:H117"/>
    <mergeCell ref="E78:H78"/>
    <mergeCell ref="E79:H79"/>
    <mergeCell ref="E80:H80"/>
    <mergeCell ref="E81:H81"/>
    <mergeCell ref="E82:H82"/>
    <mergeCell ref="E73:H73"/>
    <mergeCell ref="E74:H74"/>
    <mergeCell ref="E75:H75"/>
    <mergeCell ref="E76:H76"/>
    <mergeCell ref="E77:H77"/>
    <mergeCell ref="E68:H68"/>
    <mergeCell ref="E69:H69"/>
    <mergeCell ref="E70:H70"/>
    <mergeCell ref="E71:H71"/>
    <mergeCell ref="E72:H72"/>
    <mergeCell ref="E41:H41"/>
    <mergeCell ref="E64:H64"/>
    <mergeCell ref="E65:H65"/>
    <mergeCell ref="E66:H66"/>
    <mergeCell ref="E67:H67"/>
    <mergeCell ref="A3:S3"/>
    <mergeCell ref="A4:S4"/>
    <mergeCell ref="L11:P11"/>
    <mergeCell ref="A13:C13"/>
    <mergeCell ref="E13:H13"/>
    <mergeCell ref="P12:P14"/>
    <mergeCell ref="J126:L126"/>
    <mergeCell ref="J129:L129"/>
    <mergeCell ref="J130:L130"/>
    <mergeCell ref="A15:C15"/>
    <mergeCell ref="E15:H15"/>
    <mergeCell ref="A86:C86"/>
    <mergeCell ref="A126:C126"/>
    <mergeCell ref="A129:C129"/>
    <mergeCell ref="A130:C130"/>
    <mergeCell ref="E18:H18"/>
    <mergeCell ref="E29:H29"/>
    <mergeCell ref="E35:H35"/>
    <mergeCell ref="E37:H37"/>
    <mergeCell ref="E38:H38"/>
    <mergeCell ref="E39:H39"/>
    <mergeCell ref="E40:H40"/>
  </mergeCells>
  <phoneticPr fontId="15" type="noConversion"/>
  <printOptions horizontalCentered="1"/>
  <pageMargins left="0.75" right="0.5" top="0.75" bottom="0.75" header="0.75" footer="0.45"/>
  <pageSetup paperSize="5" scale="90" orientation="landscape" horizontalDpi="4294967292" verticalDpi="300" r:id="rId6"/>
  <headerFooter alignWithMargins="0">
    <oddHeader xml:space="preserve">&amp;R&amp;"Arial,Bold"&amp;10      </oddHeader>
    <oddFooter>&amp;C&amp;"Arial Narrow,Regular"&amp;9Page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34"/>
  <sheetViews>
    <sheetView view="pageBreakPreview" zoomScaleNormal="85" zoomScaleSheetLayoutView="100" workbookViewId="0">
      <pane xSplit="1" ySplit="16" topLeftCell="B122" activePane="bottomRight" state="frozen"/>
      <selection pane="topRight" activeCell="B1" sqref="B1"/>
      <selection pane="bottomLeft" activeCell="A15" sqref="A15"/>
      <selection pane="bottomRight" activeCell="A126" sqref="A126:XFD126"/>
    </sheetView>
  </sheetViews>
  <sheetFormatPr defaultColWidth="8.84375" defaultRowHeight="12.5" x14ac:dyDescent="0.25"/>
  <cols>
    <col min="1" max="1" width="16.765625" style="7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6384" width="8.84375" style="1"/>
  </cols>
  <sheetData>
    <row r="1" spans="1:19" ht="15" customHeight="1" x14ac:dyDescent="0.25">
      <c r="A1" s="264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65" t="s">
        <v>117</v>
      </c>
      <c r="B6" s="2" t="s">
        <v>112</v>
      </c>
      <c r="C6" s="66" t="s">
        <v>222</v>
      </c>
      <c r="H6" s="3"/>
      <c r="I6" s="3"/>
      <c r="R6" s="71" t="s">
        <v>223</v>
      </c>
    </row>
    <row r="7" spans="1:19" ht="15" customHeight="1" x14ac:dyDescent="0.3">
      <c r="A7" s="6" t="s">
        <v>118</v>
      </c>
      <c r="B7" s="2" t="s">
        <v>112</v>
      </c>
      <c r="C7" s="5" t="s">
        <v>212</v>
      </c>
    </row>
    <row r="8" spans="1:19" ht="15" customHeight="1" x14ac:dyDescent="0.3">
      <c r="A8" s="6" t="s">
        <v>119</v>
      </c>
      <c r="B8" s="2" t="s">
        <v>112</v>
      </c>
      <c r="C8" s="5" t="s">
        <v>220</v>
      </c>
    </row>
    <row r="9" spans="1:19" ht="15" customHeight="1" x14ac:dyDescent="0.3">
      <c r="A9" s="6" t="s">
        <v>120</v>
      </c>
      <c r="B9" s="2" t="s">
        <v>112</v>
      </c>
      <c r="C9" s="6" t="s">
        <v>221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185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85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188"/>
      <c r="L13" s="188" t="s">
        <v>319</v>
      </c>
      <c r="M13" s="188"/>
      <c r="N13" s="188" t="s">
        <v>319</v>
      </c>
      <c r="O13" s="188"/>
      <c r="P13" s="287"/>
      <c r="Q13" s="40"/>
      <c r="R13" s="188">
        <v>2022</v>
      </c>
    </row>
    <row r="14" spans="1:19" ht="15" customHeight="1" x14ac:dyDescent="0.25">
      <c r="A14" s="257"/>
      <c r="B14" s="186"/>
      <c r="C14" s="186"/>
      <c r="D14" s="9"/>
      <c r="E14" s="186"/>
      <c r="F14" s="186"/>
      <c r="G14" s="186"/>
      <c r="H14" s="186"/>
      <c r="I14" s="8"/>
      <c r="J14" s="188" t="s">
        <v>123</v>
      </c>
      <c r="K14" s="188"/>
      <c r="L14" s="188" t="s">
        <v>123</v>
      </c>
      <c r="M14" s="188"/>
      <c r="N14" s="188" t="s">
        <v>125</v>
      </c>
      <c r="O14" s="188"/>
      <c r="P14" s="287"/>
      <c r="Q14" s="40"/>
      <c r="R14" s="187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18" s="7" customFormat="1" ht="18" customHeight="1" x14ac:dyDescent="0.3">
      <c r="A17" s="62" t="s">
        <v>187</v>
      </c>
      <c r="B17" s="12"/>
      <c r="C17" s="12"/>
    </row>
    <row r="18" spans="1:18" s="7" customFormat="1" ht="18" customHeight="1" x14ac:dyDescent="0.25">
      <c r="A18" s="75" t="s">
        <v>36</v>
      </c>
      <c r="B18" s="99"/>
      <c r="C18" s="99"/>
      <c r="D18" s="100"/>
      <c r="E18" s="274" t="s">
        <v>341</v>
      </c>
      <c r="F18" s="274"/>
      <c r="G18" s="274"/>
      <c r="H18" s="274"/>
      <c r="J18" s="34">
        <v>0</v>
      </c>
      <c r="K18" s="34"/>
      <c r="L18" s="34">
        <v>0</v>
      </c>
      <c r="M18" s="34"/>
      <c r="N18" s="34">
        <f>P18-L18</f>
        <v>30000</v>
      </c>
      <c r="O18" s="34"/>
      <c r="P18" s="34">
        <v>30000</v>
      </c>
      <c r="Q18" s="34"/>
      <c r="R18" s="34">
        <v>30000</v>
      </c>
    </row>
    <row r="19" spans="1:18" s="7" customFormat="1" ht="15" hidden="1" customHeight="1" x14ac:dyDescent="0.25">
      <c r="A19" s="75" t="s">
        <v>37</v>
      </c>
      <c r="B19" s="99"/>
      <c r="C19" s="99"/>
      <c r="E19" s="100">
        <v>5</v>
      </c>
      <c r="F19" s="101" t="s">
        <v>12</v>
      </c>
      <c r="G19" s="100" t="s">
        <v>7</v>
      </c>
      <c r="H19" s="14" t="s">
        <v>10</v>
      </c>
      <c r="J19" s="34"/>
      <c r="K19" s="34"/>
      <c r="L19" s="34"/>
      <c r="M19" s="34"/>
      <c r="N19" s="34"/>
      <c r="O19" s="34"/>
      <c r="P19" s="34"/>
      <c r="Q19" s="34"/>
      <c r="R19" s="34"/>
    </row>
    <row r="20" spans="1:18" s="7" customFormat="1" ht="15" hidden="1" customHeight="1" x14ac:dyDescent="0.25">
      <c r="A20" s="75" t="s">
        <v>38</v>
      </c>
      <c r="B20" s="99"/>
      <c r="C20" s="99"/>
      <c r="E20" s="100">
        <v>5</v>
      </c>
      <c r="F20" s="101" t="s">
        <v>12</v>
      </c>
      <c r="G20" s="100" t="s">
        <v>12</v>
      </c>
      <c r="H20" s="14" t="s">
        <v>8</v>
      </c>
      <c r="J20" s="34"/>
      <c r="K20" s="34"/>
      <c r="L20" s="34"/>
      <c r="M20" s="34"/>
      <c r="N20" s="34"/>
      <c r="O20" s="34"/>
      <c r="P20" s="34"/>
      <c r="Q20" s="34"/>
      <c r="R20" s="34"/>
    </row>
    <row r="21" spans="1:18" s="7" customFormat="1" ht="15" hidden="1" customHeight="1" x14ac:dyDescent="0.25">
      <c r="A21" s="75" t="s">
        <v>141</v>
      </c>
      <c r="B21" s="99"/>
      <c r="C21" s="99"/>
      <c r="D21" s="100"/>
      <c r="E21" s="100">
        <v>5</v>
      </c>
      <c r="F21" s="101" t="s">
        <v>12</v>
      </c>
      <c r="G21" s="100" t="s">
        <v>12</v>
      </c>
      <c r="H21" s="14" t="s">
        <v>10</v>
      </c>
      <c r="J21" s="34"/>
      <c r="K21" s="34"/>
      <c r="L21" s="34"/>
      <c r="M21" s="34"/>
      <c r="N21" s="34"/>
      <c r="O21" s="34"/>
      <c r="P21" s="34"/>
      <c r="Q21" s="34"/>
      <c r="R21" s="34"/>
    </row>
    <row r="22" spans="1:18" s="7" customFormat="1" ht="15" hidden="1" customHeight="1" x14ac:dyDescent="0.25">
      <c r="A22" s="75" t="s">
        <v>39</v>
      </c>
      <c r="B22" s="99"/>
      <c r="C22" s="99"/>
      <c r="D22" s="100"/>
      <c r="E22" s="100">
        <v>5</v>
      </c>
      <c r="F22" s="101" t="s">
        <v>12</v>
      </c>
      <c r="G22" s="100" t="s">
        <v>28</v>
      </c>
      <c r="H22" s="14" t="s">
        <v>8</v>
      </c>
      <c r="J22" s="34"/>
      <c r="K22" s="34"/>
      <c r="L22" s="34"/>
      <c r="M22" s="34"/>
      <c r="N22" s="34"/>
      <c r="O22" s="34"/>
      <c r="P22" s="34"/>
      <c r="Q22" s="34"/>
      <c r="R22" s="34"/>
    </row>
    <row r="23" spans="1:18" s="7" customFormat="1" ht="15" hidden="1" customHeight="1" x14ac:dyDescent="0.25">
      <c r="A23" s="75" t="s">
        <v>40</v>
      </c>
      <c r="B23" s="99"/>
      <c r="C23" s="99"/>
      <c r="D23" s="100"/>
      <c r="E23" s="100">
        <v>5</v>
      </c>
      <c r="F23" s="101" t="s">
        <v>12</v>
      </c>
      <c r="G23" s="100" t="s">
        <v>28</v>
      </c>
      <c r="H23" s="14" t="s">
        <v>10</v>
      </c>
      <c r="J23" s="34"/>
      <c r="K23" s="34"/>
      <c r="L23" s="34"/>
      <c r="M23" s="34"/>
      <c r="N23" s="34">
        <f t="shared" ref="N23:N86" si="0">P23-L23</f>
        <v>0</v>
      </c>
      <c r="O23" s="34"/>
      <c r="P23" s="34"/>
      <c r="Q23" s="34"/>
      <c r="R23" s="34"/>
    </row>
    <row r="24" spans="1:18" s="7" customFormat="1" ht="15" hidden="1" customHeight="1" x14ac:dyDescent="0.25">
      <c r="A24" s="75" t="s">
        <v>41</v>
      </c>
      <c r="B24" s="99"/>
      <c r="C24" s="99"/>
      <c r="D24" s="100"/>
      <c r="E24" s="100">
        <v>5</v>
      </c>
      <c r="F24" s="101" t="s">
        <v>12</v>
      </c>
      <c r="G24" s="100" t="s">
        <v>28</v>
      </c>
      <c r="H24" s="14" t="s">
        <v>17</v>
      </c>
      <c r="J24" s="34"/>
      <c r="K24" s="34"/>
      <c r="L24" s="34"/>
      <c r="M24" s="34"/>
      <c r="N24" s="34">
        <f t="shared" si="0"/>
        <v>0</v>
      </c>
      <c r="O24" s="34"/>
      <c r="P24" s="34"/>
      <c r="Q24" s="34"/>
      <c r="R24" s="34"/>
    </row>
    <row r="25" spans="1:18" s="7" customFormat="1" ht="15" hidden="1" customHeight="1" x14ac:dyDescent="0.25">
      <c r="A25" s="75" t="s">
        <v>42</v>
      </c>
      <c r="B25" s="99"/>
      <c r="C25" s="99"/>
      <c r="D25" s="100"/>
      <c r="E25" s="100">
        <v>5</v>
      </c>
      <c r="F25" s="101" t="s">
        <v>12</v>
      </c>
      <c r="G25" s="100" t="s">
        <v>28</v>
      </c>
      <c r="H25" s="14" t="s">
        <v>63</v>
      </c>
      <c r="J25" s="34"/>
      <c r="K25" s="34"/>
      <c r="L25" s="34"/>
      <c r="M25" s="34"/>
      <c r="N25" s="34">
        <f t="shared" si="0"/>
        <v>0</v>
      </c>
      <c r="O25" s="34"/>
      <c r="P25" s="34"/>
      <c r="Q25" s="34"/>
      <c r="R25" s="34"/>
    </row>
    <row r="26" spans="1:18" s="7" customFormat="1" ht="15" hidden="1" customHeight="1" x14ac:dyDescent="0.25">
      <c r="A26" s="75" t="s">
        <v>87</v>
      </c>
      <c r="B26" s="99"/>
      <c r="C26" s="99"/>
      <c r="E26" s="100">
        <v>5</v>
      </c>
      <c r="F26" s="101" t="s">
        <v>12</v>
      </c>
      <c r="G26" s="100" t="s">
        <v>28</v>
      </c>
      <c r="H26" s="14" t="s">
        <v>59</v>
      </c>
      <c r="J26" s="34"/>
      <c r="K26" s="34"/>
      <c r="L26" s="34"/>
      <c r="M26" s="34"/>
      <c r="N26" s="34">
        <f t="shared" si="0"/>
        <v>0</v>
      </c>
      <c r="O26" s="34"/>
      <c r="P26" s="34"/>
      <c r="Q26" s="34"/>
      <c r="R26" s="34"/>
    </row>
    <row r="27" spans="1:18" s="7" customFormat="1" ht="15" hidden="1" customHeight="1" x14ac:dyDescent="0.25">
      <c r="A27" s="75" t="s">
        <v>149</v>
      </c>
      <c r="B27" s="99"/>
      <c r="C27" s="99"/>
      <c r="D27" s="100"/>
      <c r="E27" s="100">
        <v>5</v>
      </c>
      <c r="F27" s="101" t="s">
        <v>12</v>
      </c>
      <c r="G27" s="100" t="s">
        <v>28</v>
      </c>
      <c r="H27" s="14" t="s">
        <v>19</v>
      </c>
      <c r="J27" s="35"/>
      <c r="K27" s="35"/>
      <c r="L27" s="34"/>
      <c r="M27" s="34"/>
      <c r="N27" s="34">
        <f t="shared" si="0"/>
        <v>0</v>
      </c>
      <c r="O27" s="34"/>
      <c r="P27" s="34"/>
      <c r="Q27" s="34"/>
      <c r="R27" s="34"/>
    </row>
    <row r="28" spans="1:18" s="7" customFormat="1" ht="15" hidden="1" customHeight="1" x14ac:dyDescent="0.25">
      <c r="A28" s="75" t="s">
        <v>150</v>
      </c>
      <c r="B28" s="99"/>
      <c r="C28" s="99"/>
      <c r="D28" s="100"/>
      <c r="E28" s="100">
        <v>5</v>
      </c>
      <c r="F28" s="101" t="s">
        <v>12</v>
      </c>
      <c r="G28" s="100" t="s">
        <v>28</v>
      </c>
      <c r="H28" s="14" t="s">
        <v>81</v>
      </c>
      <c r="J28" s="35"/>
      <c r="K28" s="35"/>
      <c r="L28" s="34"/>
      <c r="M28" s="34"/>
      <c r="N28" s="34">
        <f t="shared" si="0"/>
        <v>0</v>
      </c>
      <c r="O28" s="34"/>
      <c r="P28" s="34"/>
      <c r="Q28" s="34"/>
      <c r="R28" s="34"/>
    </row>
    <row r="29" spans="1:18" s="7" customFormat="1" ht="18" customHeight="1" x14ac:dyDescent="0.25">
      <c r="A29" s="75" t="s">
        <v>43</v>
      </c>
      <c r="B29" s="99"/>
      <c r="C29" s="99"/>
      <c r="D29" s="100"/>
      <c r="E29" s="274" t="s">
        <v>347</v>
      </c>
      <c r="F29" s="274"/>
      <c r="G29" s="274"/>
      <c r="H29" s="274"/>
      <c r="J29" s="35">
        <v>37112.68</v>
      </c>
      <c r="K29" s="35"/>
      <c r="L29" s="34">
        <v>21788.04</v>
      </c>
      <c r="M29" s="34"/>
      <c r="N29" s="34">
        <f t="shared" si="0"/>
        <v>158211.96</v>
      </c>
      <c r="O29" s="34"/>
      <c r="P29" s="34">
        <v>180000</v>
      </c>
      <c r="Q29" s="34"/>
      <c r="R29" s="34">
        <v>172000</v>
      </c>
    </row>
    <row r="30" spans="1:18" s="7" customFormat="1" ht="15" hidden="1" customHeight="1" x14ac:dyDescent="0.25">
      <c r="A30" s="75" t="s">
        <v>151</v>
      </c>
      <c r="B30" s="99"/>
      <c r="C30" s="99"/>
      <c r="D30" s="100"/>
      <c r="E30" s="100">
        <v>5</v>
      </c>
      <c r="F30" s="101" t="s">
        <v>12</v>
      </c>
      <c r="G30" s="100" t="s">
        <v>28</v>
      </c>
      <c r="H30" s="14" t="s">
        <v>101</v>
      </c>
      <c r="J30" s="34"/>
      <c r="K30" s="34"/>
      <c r="L30" s="34"/>
      <c r="M30" s="34"/>
      <c r="N30" s="34">
        <f t="shared" si="0"/>
        <v>0</v>
      </c>
      <c r="O30" s="34"/>
      <c r="P30" s="34"/>
      <c r="Q30" s="34"/>
      <c r="R30" s="34"/>
    </row>
    <row r="31" spans="1:18" s="7" customFormat="1" ht="15" hidden="1" customHeight="1" x14ac:dyDescent="0.25">
      <c r="A31" s="75" t="s">
        <v>152</v>
      </c>
      <c r="B31" s="99"/>
      <c r="C31" s="99"/>
      <c r="D31" s="100"/>
      <c r="E31" s="100">
        <v>5</v>
      </c>
      <c r="F31" s="101" t="s">
        <v>12</v>
      </c>
      <c r="G31" s="100" t="s">
        <v>28</v>
      </c>
      <c r="H31" s="14" t="s">
        <v>145</v>
      </c>
      <c r="J31" s="34"/>
      <c r="K31" s="34"/>
      <c r="L31" s="34"/>
      <c r="M31" s="34"/>
      <c r="N31" s="34">
        <f t="shared" si="0"/>
        <v>0</v>
      </c>
      <c r="O31" s="34"/>
      <c r="P31" s="34"/>
      <c r="Q31" s="34"/>
      <c r="R31" s="34"/>
    </row>
    <row r="32" spans="1:18" s="7" customFormat="1" ht="15" hidden="1" customHeight="1" x14ac:dyDescent="0.25">
      <c r="A32" s="75" t="s">
        <v>45</v>
      </c>
      <c r="B32" s="99"/>
      <c r="C32" s="99"/>
      <c r="D32" s="100"/>
      <c r="E32" s="100">
        <v>5</v>
      </c>
      <c r="F32" s="101" t="s">
        <v>12</v>
      </c>
      <c r="G32" s="100" t="s">
        <v>28</v>
      </c>
      <c r="H32" s="14" t="s">
        <v>46</v>
      </c>
      <c r="J32" s="34"/>
      <c r="K32" s="34"/>
      <c r="L32" s="34"/>
      <c r="M32" s="34"/>
      <c r="N32" s="34">
        <f t="shared" si="0"/>
        <v>0</v>
      </c>
      <c r="O32" s="34"/>
      <c r="P32" s="34"/>
      <c r="Q32" s="34"/>
      <c r="R32" s="34"/>
    </row>
    <row r="33" spans="1:18" s="7" customFormat="1" ht="15" hidden="1" customHeight="1" x14ac:dyDescent="0.25">
      <c r="A33" s="75" t="s">
        <v>153</v>
      </c>
      <c r="B33" s="99"/>
      <c r="C33" s="99"/>
      <c r="E33" s="100">
        <v>5</v>
      </c>
      <c r="F33" s="101" t="s">
        <v>12</v>
      </c>
      <c r="G33" s="100" t="s">
        <v>28</v>
      </c>
      <c r="H33" s="14" t="s">
        <v>15</v>
      </c>
      <c r="J33" s="34"/>
      <c r="K33" s="34"/>
      <c r="L33" s="34"/>
      <c r="M33" s="34"/>
      <c r="N33" s="34">
        <f t="shared" si="0"/>
        <v>0</v>
      </c>
      <c r="O33" s="34"/>
      <c r="P33" s="34"/>
      <c r="Q33" s="34"/>
      <c r="R33" s="34"/>
    </row>
    <row r="34" spans="1:18" s="7" customFormat="1" ht="15" hidden="1" customHeight="1" x14ac:dyDescent="0.25">
      <c r="A34" s="75" t="s">
        <v>50</v>
      </c>
      <c r="B34" s="99"/>
      <c r="C34" s="99"/>
      <c r="D34" s="100"/>
      <c r="E34" s="100">
        <v>5</v>
      </c>
      <c r="F34" s="101" t="s">
        <v>12</v>
      </c>
      <c r="G34" s="100" t="s">
        <v>28</v>
      </c>
      <c r="H34" s="14" t="s">
        <v>24</v>
      </c>
      <c r="J34" s="34"/>
      <c r="K34" s="34"/>
      <c r="L34" s="34"/>
      <c r="M34" s="34"/>
      <c r="N34" s="34">
        <f t="shared" si="0"/>
        <v>0</v>
      </c>
      <c r="O34" s="34"/>
      <c r="P34" s="34"/>
      <c r="Q34" s="34"/>
      <c r="R34" s="34"/>
    </row>
    <row r="35" spans="1:18" s="7" customFormat="1" ht="18" customHeight="1" x14ac:dyDescent="0.25">
      <c r="A35" s="75" t="s">
        <v>47</v>
      </c>
      <c r="B35" s="99"/>
      <c r="C35" s="99"/>
      <c r="E35" s="274" t="s">
        <v>349</v>
      </c>
      <c r="F35" s="274"/>
      <c r="G35" s="274"/>
      <c r="H35" s="274"/>
      <c r="J35" s="34">
        <v>79701</v>
      </c>
      <c r="K35" s="34"/>
      <c r="L35" s="34"/>
      <c r="M35" s="34"/>
      <c r="N35" s="34">
        <f t="shared" si="0"/>
        <v>300000</v>
      </c>
      <c r="O35" s="34"/>
      <c r="P35" s="34">
        <v>300000</v>
      </c>
      <c r="Q35" s="34"/>
      <c r="R35" s="34">
        <v>150000</v>
      </c>
    </row>
    <row r="36" spans="1:18" s="7" customFormat="1" ht="15" hidden="1" customHeight="1" x14ac:dyDescent="0.25">
      <c r="A36" s="75" t="s">
        <v>49</v>
      </c>
      <c r="B36" s="99"/>
      <c r="C36" s="99"/>
      <c r="D36" s="100"/>
      <c r="E36" s="100">
        <v>5</v>
      </c>
      <c r="F36" s="101" t="s">
        <v>12</v>
      </c>
      <c r="G36" s="100" t="s">
        <v>33</v>
      </c>
      <c r="H36" s="14" t="s">
        <v>8</v>
      </c>
      <c r="J36" s="34"/>
      <c r="K36" s="34"/>
      <c r="L36" s="34"/>
      <c r="M36" s="34"/>
      <c r="N36" s="34">
        <f t="shared" si="0"/>
        <v>0</v>
      </c>
      <c r="O36" s="34"/>
      <c r="P36" s="34"/>
      <c r="Q36" s="34"/>
      <c r="R36" s="34"/>
    </row>
    <row r="37" spans="1:18" s="7" customFormat="1" ht="18" customHeight="1" x14ac:dyDescent="0.25">
      <c r="A37" s="75" t="s">
        <v>49</v>
      </c>
      <c r="B37" s="99"/>
      <c r="C37" s="99"/>
      <c r="D37" s="100"/>
      <c r="E37" s="274" t="s">
        <v>495</v>
      </c>
      <c r="F37" s="274"/>
      <c r="G37" s="274"/>
      <c r="H37" s="274"/>
      <c r="J37" s="34">
        <v>227028.01</v>
      </c>
      <c r="K37" s="34"/>
      <c r="L37" s="34">
        <v>54897.599999999999</v>
      </c>
      <c r="M37" s="34"/>
      <c r="N37" s="34">
        <f t="shared" si="0"/>
        <v>695102.4</v>
      </c>
      <c r="O37" s="34"/>
      <c r="P37" s="34">
        <v>750000</v>
      </c>
      <c r="Q37" s="34"/>
      <c r="R37" s="34">
        <v>500000</v>
      </c>
    </row>
    <row r="38" spans="1:18" s="7" customFormat="1" ht="18" customHeight="1" x14ac:dyDescent="0.25">
      <c r="A38" s="75" t="s">
        <v>51</v>
      </c>
      <c r="B38" s="99"/>
      <c r="C38" s="99"/>
      <c r="D38" s="100"/>
      <c r="E38" s="274" t="s">
        <v>496</v>
      </c>
      <c r="F38" s="274"/>
      <c r="G38" s="274"/>
      <c r="H38" s="274"/>
      <c r="J38" s="34">
        <v>2173228.4300000002</v>
      </c>
      <c r="K38" s="34"/>
      <c r="L38" s="34">
        <v>568148.5</v>
      </c>
      <c r="M38" s="34"/>
      <c r="N38" s="34">
        <f t="shared" si="0"/>
        <v>6131851.5</v>
      </c>
      <c r="O38" s="34"/>
      <c r="P38" s="34">
        <v>6700000</v>
      </c>
      <c r="Q38" s="34"/>
      <c r="R38" s="34">
        <v>5000000</v>
      </c>
    </row>
    <row r="39" spans="1:18" s="7" customFormat="1" ht="15" hidden="1" customHeight="1" x14ac:dyDescent="0.25">
      <c r="A39" s="75" t="s">
        <v>47</v>
      </c>
      <c r="B39" s="99"/>
      <c r="C39" s="99"/>
      <c r="D39" s="100"/>
      <c r="E39" s="274" t="s">
        <v>696</v>
      </c>
      <c r="F39" s="274"/>
      <c r="G39" s="274"/>
      <c r="H39" s="274"/>
      <c r="J39" s="34"/>
      <c r="K39" s="34"/>
      <c r="L39" s="34"/>
      <c r="M39" s="34"/>
      <c r="N39" s="34">
        <f t="shared" si="0"/>
        <v>0</v>
      </c>
      <c r="O39" s="34"/>
      <c r="P39" s="34"/>
      <c r="Q39" s="34"/>
      <c r="R39" s="34"/>
    </row>
    <row r="40" spans="1:18" s="7" customFormat="1" ht="15" hidden="1" customHeight="1" x14ac:dyDescent="0.25">
      <c r="A40" s="75" t="s">
        <v>52</v>
      </c>
      <c r="B40" s="99"/>
      <c r="C40" s="99"/>
      <c r="E40" s="274" t="s">
        <v>697</v>
      </c>
      <c r="F40" s="274"/>
      <c r="G40" s="274"/>
      <c r="H40" s="274"/>
      <c r="J40" s="34"/>
      <c r="K40" s="34"/>
      <c r="L40" s="34"/>
      <c r="M40" s="34"/>
      <c r="N40" s="34">
        <f t="shared" si="0"/>
        <v>0</v>
      </c>
      <c r="O40" s="34"/>
      <c r="P40" s="34"/>
      <c r="Q40" s="34"/>
      <c r="R40" s="34"/>
    </row>
    <row r="41" spans="1:18" s="7" customFormat="1" ht="18" customHeight="1" x14ac:dyDescent="0.25">
      <c r="A41" s="75" t="s">
        <v>54</v>
      </c>
      <c r="B41" s="99"/>
      <c r="C41" s="99"/>
      <c r="E41" s="274" t="s">
        <v>351</v>
      </c>
      <c r="F41" s="274"/>
      <c r="G41" s="274"/>
      <c r="H41" s="274"/>
      <c r="J41" s="34">
        <v>32032.3</v>
      </c>
      <c r="K41" s="34"/>
      <c r="L41" s="34">
        <v>16174.24</v>
      </c>
      <c r="M41" s="34"/>
      <c r="N41" s="34">
        <f>P41-L41</f>
        <v>43825.760000000002</v>
      </c>
      <c r="O41" s="34"/>
      <c r="P41" s="34">
        <v>60000</v>
      </c>
      <c r="Q41" s="34"/>
      <c r="R41" s="34">
        <v>60000</v>
      </c>
    </row>
    <row r="42" spans="1:18" s="7" customFormat="1" ht="18" customHeight="1" x14ac:dyDescent="0.25">
      <c r="A42" s="75" t="s">
        <v>55</v>
      </c>
      <c r="B42" s="99"/>
      <c r="C42" s="99"/>
      <c r="E42" s="274" t="s">
        <v>352</v>
      </c>
      <c r="F42" s="274"/>
      <c r="G42" s="274"/>
      <c r="H42" s="274"/>
      <c r="J42" s="34">
        <v>50060</v>
      </c>
      <c r="K42" s="34"/>
      <c r="L42" s="34">
        <v>23880</v>
      </c>
      <c r="M42" s="34"/>
      <c r="N42" s="34">
        <f>P42-L42</f>
        <v>36120</v>
      </c>
      <c r="O42" s="34"/>
      <c r="P42" s="34">
        <v>60000</v>
      </c>
      <c r="Q42" s="34"/>
      <c r="R42" s="34">
        <v>60000</v>
      </c>
    </row>
    <row r="43" spans="1:18" s="7" customFormat="1" ht="15" hidden="1" customHeight="1" x14ac:dyDescent="0.25">
      <c r="A43" s="75" t="s">
        <v>56</v>
      </c>
      <c r="B43" s="99"/>
      <c r="C43" s="99"/>
      <c r="E43" s="100">
        <v>5</v>
      </c>
      <c r="F43" s="101" t="s">
        <v>12</v>
      </c>
      <c r="G43" s="100" t="s">
        <v>53</v>
      </c>
      <c r="H43" s="14" t="s">
        <v>17</v>
      </c>
      <c r="J43" s="34"/>
      <c r="K43" s="34"/>
      <c r="L43" s="34"/>
      <c r="M43" s="34"/>
      <c r="N43" s="34">
        <f t="shared" si="0"/>
        <v>0</v>
      </c>
      <c r="O43" s="34"/>
      <c r="P43" s="34"/>
      <c r="Q43" s="34"/>
      <c r="R43" s="34"/>
    </row>
    <row r="44" spans="1:18" s="7" customFormat="1" ht="15" hidden="1" customHeight="1" x14ac:dyDescent="0.25">
      <c r="A44" s="75" t="s">
        <v>57</v>
      </c>
      <c r="B44" s="99"/>
      <c r="C44" s="99"/>
      <c r="E44" s="100">
        <v>5</v>
      </c>
      <c r="F44" s="100" t="s">
        <v>12</v>
      </c>
      <c r="G44" s="100" t="s">
        <v>58</v>
      </c>
      <c r="H44" s="14" t="s">
        <v>59</v>
      </c>
      <c r="J44" s="34"/>
      <c r="K44" s="34"/>
      <c r="L44" s="34"/>
      <c r="M44" s="34"/>
      <c r="N44" s="34">
        <f t="shared" si="0"/>
        <v>0</v>
      </c>
      <c r="O44" s="34"/>
      <c r="P44" s="34"/>
      <c r="Q44" s="34"/>
      <c r="R44" s="34"/>
    </row>
    <row r="45" spans="1:18" s="7" customFormat="1" ht="15" hidden="1" customHeight="1" x14ac:dyDescent="0.25">
      <c r="A45" s="75" t="s">
        <v>65</v>
      </c>
      <c r="B45" s="99"/>
      <c r="C45" s="99"/>
      <c r="E45" s="100">
        <v>5</v>
      </c>
      <c r="F45" s="101" t="s">
        <v>12</v>
      </c>
      <c r="G45" s="100" t="s">
        <v>66</v>
      </c>
      <c r="H45" s="14" t="s">
        <v>8</v>
      </c>
      <c r="J45" s="34"/>
      <c r="K45" s="34"/>
      <c r="L45" s="34"/>
      <c r="M45" s="34"/>
      <c r="N45" s="34">
        <f t="shared" si="0"/>
        <v>0</v>
      </c>
      <c r="O45" s="34"/>
      <c r="P45" s="34"/>
      <c r="Q45" s="34"/>
      <c r="R45" s="34"/>
    </row>
    <row r="46" spans="1:18" s="7" customFormat="1" ht="15" hidden="1" customHeight="1" x14ac:dyDescent="0.25">
      <c r="A46" s="75" t="s">
        <v>60</v>
      </c>
      <c r="B46" s="99"/>
      <c r="C46" s="99"/>
      <c r="E46" s="100">
        <v>5</v>
      </c>
      <c r="F46" s="101" t="s">
        <v>12</v>
      </c>
      <c r="G46" s="100" t="s">
        <v>58</v>
      </c>
      <c r="H46" s="14" t="s">
        <v>8</v>
      </c>
      <c r="J46" s="34"/>
      <c r="K46" s="34"/>
      <c r="L46" s="34"/>
      <c r="M46" s="34"/>
      <c r="N46" s="34">
        <f t="shared" si="0"/>
        <v>0</v>
      </c>
      <c r="O46" s="34"/>
      <c r="P46" s="34"/>
      <c r="Q46" s="34"/>
      <c r="R46" s="34"/>
    </row>
    <row r="47" spans="1:18" s="7" customFormat="1" ht="15" hidden="1" customHeight="1" x14ac:dyDescent="0.25">
      <c r="A47" s="75" t="s">
        <v>61</v>
      </c>
      <c r="B47" s="99"/>
      <c r="C47" s="99"/>
      <c r="E47" s="100">
        <v>5</v>
      </c>
      <c r="F47" s="101" t="s">
        <v>12</v>
      </c>
      <c r="G47" s="100" t="s">
        <v>58</v>
      </c>
      <c r="H47" s="14" t="s">
        <v>10</v>
      </c>
      <c r="J47" s="34"/>
      <c r="K47" s="34"/>
      <c r="L47" s="34"/>
      <c r="M47" s="34"/>
      <c r="N47" s="34">
        <f t="shared" si="0"/>
        <v>0</v>
      </c>
      <c r="O47" s="34"/>
      <c r="P47" s="34"/>
      <c r="Q47" s="34"/>
      <c r="R47" s="34"/>
    </row>
    <row r="48" spans="1:18" s="7" customFormat="1" ht="15" hidden="1" customHeight="1" x14ac:dyDescent="0.25">
      <c r="A48" s="75" t="s">
        <v>62</v>
      </c>
      <c r="B48" s="99"/>
      <c r="C48" s="99"/>
      <c r="E48" s="100">
        <v>5</v>
      </c>
      <c r="F48" s="101" t="s">
        <v>12</v>
      </c>
      <c r="G48" s="100" t="s">
        <v>58</v>
      </c>
      <c r="H48" s="14" t="s">
        <v>63</v>
      </c>
      <c r="J48" s="34"/>
      <c r="K48" s="34"/>
      <c r="L48" s="34"/>
      <c r="M48" s="34"/>
      <c r="N48" s="34">
        <f t="shared" si="0"/>
        <v>0</v>
      </c>
      <c r="O48" s="34"/>
      <c r="P48" s="34"/>
      <c r="Q48" s="34"/>
      <c r="R48" s="34"/>
    </row>
    <row r="49" spans="1:18" s="7" customFormat="1" ht="15" hidden="1" customHeight="1" x14ac:dyDescent="0.25">
      <c r="A49" s="75" t="s">
        <v>154</v>
      </c>
      <c r="B49" s="99"/>
      <c r="C49" s="99"/>
      <c r="E49" s="100">
        <v>5</v>
      </c>
      <c r="F49" s="101" t="s">
        <v>12</v>
      </c>
      <c r="G49" s="100" t="s">
        <v>58</v>
      </c>
      <c r="H49" s="14" t="s">
        <v>15</v>
      </c>
      <c r="J49" s="34"/>
      <c r="K49" s="34"/>
      <c r="L49" s="34"/>
      <c r="M49" s="34"/>
      <c r="N49" s="34">
        <f t="shared" si="0"/>
        <v>0</v>
      </c>
      <c r="O49" s="34"/>
      <c r="P49" s="34"/>
      <c r="Q49" s="34"/>
      <c r="R49" s="34"/>
    </row>
    <row r="50" spans="1:18" s="7" customFormat="1" ht="15" hidden="1" customHeight="1" x14ac:dyDescent="0.25">
      <c r="A50" s="75" t="s">
        <v>155</v>
      </c>
      <c r="B50" s="99"/>
      <c r="C50" s="99"/>
      <c r="E50" s="100">
        <v>5</v>
      </c>
      <c r="F50" s="100" t="s">
        <v>12</v>
      </c>
      <c r="G50" s="100" t="s">
        <v>58</v>
      </c>
      <c r="H50" s="14" t="s">
        <v>17</v>
      </c>
      <c r="J50" s="34"/>
      <c r="K50" s="34"/>
      <c r="L50" s="34"/>
      <c r="M50" s="34"/>
      <c r="N50" s="34">
        <f t="shared" si="0"/>
        <v>0</v>
      </c>
      <c r="O50" s="34"/>
      <c r="P50" s="34"/>
      <c r="Q50" s="34"/>
      <c r="R50" s="34"/>
    </row>
    <row r="51" spans="1:18" s="7" customFormat="1" ht="15" hidden="1" customHeight="1" x14ac:dyDescent="0.25">
      <c r="A51" s="75" t="s">
        <v>62</v>
      </c>
      <c r="B51" s="99"/>
      <c r="C51" s="99"/>
      <c r="E51" s="100">
        <v>5</v>
      </c>
      <c r="F51" s="101" t="s">
        <v>12</v>
      </c>
      <c r="G51" s="100" t="s">
        <v>58</v>
      </c>
      <c r="H51" s="14" t="s">
        <v>63</v>
      </c>
      <c r="J51" s="34"/>
      <c r="K51" s="34"/>
      <c r="L51" s="34"/>
      <c r="M51" s="34"/>
      <c r="N51" s="34">
        <f t="shared" si="0"/>
        <v>0</v>
      </c>
      <c r="O51" s="34"/>
      <c r="P51" s="34"/>
      <c r="Q51" s="34"/>
      <c r="R51" s="34"/>
    </row>
    <row r="52" spans="1:18" s="7" customFormat="1" ht="15" hidden="1" customHeight="1" x14ac:dyDescent="0.25">
      <c r="A52" s="75" t="s">
        <v>64</v>
      </c>
      <c r="B52" s="99"/>
      <c r="C52" s="99"/>
      <c r="E52" s="100">
        <v>5</v>
      </c>
      <c r="F52" s="101" t="s">
        <v>12</v>
      </c>
      <c r="G52" s="100" t="s">
        <v>58</v>
      </c>
      <c r="H52" s="14" t="s">
        <v>19</v>
      </c>
      <c r="J52" s="34"/>
      <c r="K52" s="34"/>
      <c r="L52" s="34"/>
      <c r="M52" s="34"/>
      <c r="N52" s="34">
        <f t="shared" si="0"/>
        <v>0</v>
      </c>
      <c r="O52" s="34"/>
      <c r="P52" s="34"/>
      <c r="Q52" s="34"/>
      <c r="R52" s="34"/>
    </row>
    <row r="53" spans="1:18" s="7" customFormat="1" ht="15" hidden="1" customHeight="1" x14ac:dyDescent="0.25">
      <c r="A53" s="75" t="s">
        <v>156</v>
      </c>
      <c r="B53" s="99"/>
      <c r="C53" s="99"/>
      <c r="E53" s="100">
        <v>5</v>
      </c>
      <c r="F53" s="101" t="s">
        <v>12</v>
      </c>
      <c r="G53" s="100" t="s">
        <v>92</v>
      </c>
      <c r="H53" s="14" t="s">
        <v>8</v>
      </c>
      <c r="J53" s="34"/>
      <c r="K53" s="34"/>
      <c r="L53" s="34"/>
      <c r="M53" s="34"/>
      <c r="N53" s="34">
        <f t="shared" si="0"/>
        <v>0</v>
      </c>
      <c r="O53" s="34"/>
      <c r="P53" s="34"/>
      <c r="Q53" s="34"/>
      <c r="R53" s="34"/>
    </row>
    <row r="54" spans="1:18" s="7" customFormat="1" ht="15" hidden="1" customHeight="1" x14ac:dyDescent="0.25">
      <c r="A54" s="75" t="s">
        <v>65</v>
      </c>
      <c r="B54" s="99"/>
      <c r="C54" s="99"/>
      <c r="E54" s="100">
        <v>5</v>
      </c>
      <c r="F54" s="101" t="s">
        <v>12</v>
      </c>
      <c r="G54" s="100" t="s">
        <v>66</v>
      </c>
      <c r="H54" s="14" t="s">
        <v>8</v>
      </c>
      <c r="J54" s="34"/>
      <c r="K54" s="34"/>
      <c r="L54" s="34"/>
      <c r="M54" s="34"/>
      <c r="N54" s="34">
        <f t="shared" si="0"/>
        <v>0</v>
      </c>
      <c r="O54" s="34"/>
      <c r="P54" s="34"/>
      <c r="Q54" s="34"/>
      <c r="R54" s="34"/>
    </row>
    <row r="55" spans="1:18" s="7" customFormat="1" ht="15" hidden="1" customHeight="1" x14ac:dyDescent="0.25">
      <c r="A55" s="75" t="s">
        <v>67</v>
      </c>
      <c r="B55" s="99"/>
      <c r="C55" s="99"/>
      <c r="E55" s="100">
        <v>5</v>
      </c>
      <c r="F55" s="101" t="s">
        <v>12</v>
      </c>
      <c r="G55" s="100" t="s">
        <v>66</v>
      </c>
      <c r="H55" s="14" t="s">
        <v>10</v>
      </c>
      <c r="J55" s="34"/>
      <c r="K55" s="34"/>
      <c r="L55" s="34"/>
      <c r="M55" s="34"/>
      <c r="N55" s="34">
        <f t="shared" si="0"/>
        <v>0</v>
      </c>
      <c r="O55" s="34"/>
      <c r="P55" s="34"/>
      <c r="Q55" s="34"/>
      <c r="R55" s="34"/>
    </row>
    <row r="56" spans="1:18" s="7" customFormat="1" ht="15" hidden="1" customHeight="1" x14ac:dyDescent="0.25">
      <c r="A56" s="75" t="s">
        <v>157</v>
      </c>
      <c r="B56" s="99"/>
      <c r="C56" s="99"/>
      <c r="E56" s="100">
        <v>5</v>
      </c>
      <c r="F56" s="101" t="s">
        <v>12</v>
      </c>
      <c r="G56" s="100" t="s">
        <v>69</v>
      </c>
      <c r="H56" s="14" t="s">
        <v>8</v>
      </c>
      <c r="J56" s="34"/>
      <c r="K56" s="34"/>
      <c r="L56" s="34"/>
      <c r="M56" s="34"/>
      <c r="N56" s="34">
        <f t="shared" si="0"/>
        <v>0</v>
      </c>
      <c r="O56" s="34"/>
      <c r="P56" s="34"/>
      <c r="Q56" s="34"/>
      <c r="R56" s="34"/>
    </row>
    <row r="57" spans="1:18" s="7" customFormat="1" ht="15" hidden="1" customHeight="1" x14ac:dyDescent="0.25">
      <c r="A57" s="75" t="s">
        <v>158</v>
      </c>
      <c r="B57" s="99"/>
      <c r="C57" s="99"/>
      <c r="E57" s="100">
        <v>5</v>
      </c>
      <c r="F57" s="101" t="s">
        <v>12</v>
      </c>
      <c r="G57" s="100" t="s">
        <v>69</v>
      </c>
      <c r="H57" s="14" t="s">
        <v>10</v>
      </c>
      <c r="J57" s="34"/>
      <c r="K57" s="34"/>
      <c r="L57" s="34"/>
      <c r="M57" s="34"/>
      <c r="N57" s="34">
        <f t="shared" si="0"/>
        <v>0</v>
      </c>
      <c r="O57" s="34"/>
      <c r="P57" s="34"/>
      <c r="Q57" s="34"/>
      <c r="R57" s="34"/>
    </row>
    <row r="58" spans="1:18" s="7" customFormat="1" ht="15" hidden="1" customHeight="1" x14ac:dyDescent="0.25">
      <c r="A58" s="75" t="s">
        <v>68</v>
      </c>
      <c r="B58" s="99"/>
      <c r="C58" s="99"/>
      <c r="E58" s="100">
        <v>5</v>
      </c>
      <c r="F58" s="101" t="s">
        <v>12</v>
      </c>
      <c r="G58" s="100" t="s">
        <v>69</v>
      </c>
      <c r="H58" s="14" t="s">
        <v>15</v>
      </c>
      <c r="J58" s="34"/>
      <c r="K58" s="34"/>
      <c r="L58" s="34"/>
      <c r="M58" s="34"/>
      <c r="N58" s="34">
        <f t="shared" si="0"/>
        <v>0</v>
      </c>
      <c r="O58" s="34"/>
      <c r="P58" s="34"/>
      <c r="Q58" s="34"/>
      <c r="R58" s="34"/>
    </row>
    <row r="59" spans="1:18" s="7" customFormat="1" ht="15" hidden="1" customHeight="1" x14ac:dyDescent="0.25">
      <c r="A59" s="75" t="s">
        <v>159</v>
      </c>
      <c r="B59" s="99"/>
      <c r="C59" s="99"/>
      <c r="E59" s="100">
        <v>5</v>
      </c>
      <c r="F59" s="101" t="s">
        <v>12</v>
      </c>
      <c r="G59" s="100" t="s">
        <v>162</v>
      </c>
      <c r="H59" s="14" t="s">
        <v>8</v>
      </c>
      <c r="J59" s="34"/>
      <c r="K59" s="34"/>
      <c r="L59" s="34"/>
      <c r="M59" s="34"/>
      <c r="N59" s="34">
        <f t="shared" si="0"/>
        <v>0</v>
      </c>
      <c r="O59" s="34"/>
      <c r="P59" s="34"/>
      <c r="Q59" s="34"/>
      <c r="R59" s="34"/>
    </row>
    <row r="60" spans="1:18" s="7" customFormat="1" ht="15" hidden="1" customHeight="1" x14ac:dyDescent="0.25">
      <c r="A60" s="75" t="s">
        <v>160</v>
      </c>
      <c r="B60" s="99"/>
      <c r="C60" s="99"/>
      <c r="E60" s="100">
        <v>5</v>
      </c>
      <c r="F60" s="101" t="s">
        <v>12</v>
      </c>
      <c r="G60" s="100" t="s">
        <v>162</v>
      </c>
      <c r="H60" s="16" t="s">
        <v>48</v>
      </c>
      <c r="J60" s="34"/>
      <c r="K60" s="34"/>
      <c r="L60" s="34"/>
      <c r="M60" s="34"/>
      <c r="N60" s="34">
        <f t="shared" si="0"/>
        <v>0</v>
      </c>
      <c r="O60" s="34"/>
      <c r="P60" s="34"/>
      <c r="Q60" s="34"/>
      <c r="R60" s="34"/>
    </row>
    <row r="61" spans="1:18" s="7" customFormat="1" ht="15" hidden="1" customHeight="1" x14ac:dyDescent="0.25">
      <c r="A61" s="75" t="s">
        <v>70</v>
      </c>
      <c r="B61" s="99"/>
      <c r="C61" s="99"/>
      <c r="E61" s="100">
        <v>5</v>
      </c>
      <c r="F61" s="101" t="s">
        <v>12</v>
      </c>
      <c r="G61" s="100" t="s">
        <v>162</v>
      </c>
      <c r="H61" s="14" t="s">
        <v>10</v>
      </c>
      <c r="J61" s="34"/>
      <c r="K61" s="34"/>
      <c r="L61" s="34"/>
      <c r="M61" s="34"/>
      <c r="N61" s="34">
        <f t="shared" si="0"/>
        <v>0</v>
      </c>
      <c r="O61" s="34"/>
      <c r="P61" s="34"/>
      <c r="Q61" s="34"/>
      <c r="R61" s="34"/>
    </row>
    <row r="62" spans="1:18" s="7" customFormat="1" ht="15" hidden="1" customHeight="1" x14ac:dyDescent="0.25">
      <c r="A62" s="75" t="s">
        <v>161</v>
      </c>
      <c r="B62" s="99"/>
      <c r="C62" s="99"/>
      <c r="E62" s="100">
        <v>5</v>
      </c>
      <c r="F62" s="101" t="s">
        <v>12</v>
      </c>
      <c r="G62" s="100" t="s">
        <v>162</v>
      </c>
      <c r="H62" s="14" t="s">
        <v>15</v>
      </c>
      <c r="J62" s="34"/>
      <c r="K62" s="34"/>
      <c r="L62" s="34"/>
      <c r="M62" s="34"/>
      <c r="N62" s="34">
        <f t="shared" si="0"/>
        <v>0</v>
      </c>
      <c r="O62" s="34"/>
      <c r="P62" s="34"/>
      <c r="Q62" s="34"/>
      <c r="R62" s="34"/>
    </row>
    <row r="63" spans="1:18" s="7" customFormat="1" ht="15" hidden="1" customHeight="1" x14ac:dyDescent="0.25">
      <c r="A63" s="75" t="s">
        <v>71</v>
      </c>
      <c r="B63" s="99"/>
      <c r="C63" s="99"/>
      <c r="E63" s="100">
        <v>5</v>
      </c>
      <c r="F63" s="101" t="s">
        <v>12</v>
      </c>
      <c r="G63" s="100" t="s">
        <v>69</v>
      </c>
      <c r="H63" s="14" t="s">
        <v>48</v>
      </c>
      <c r="J63" s="34"/>
      <c r="K63" s="34"/>
      <c r="L63" s="34"/>
      <c r="M63" s="34"/>
      <c r="N63" s="34">
        <f t="shared" si="0"/>
        <v>0</v>
      </c>
      <c r="O63" s="34"/>
      <c r="P63" s="34"/>
      <c r="Q63" s="34"/>
      <c r="R63" s="34"/>
    </row>
    <row r="64" spans="1:18" s="7" customFormat="1" ht="15" hidden="1" customHeight="1" x14ac:dyDescent="0.25">
      <c r="A64" s="75" t="s">
        <v>163</v>
      </c>
      <c r="B64" s="99"/>
      <c r="C64" s="99"/>
      <c r="E64" s="100">
        <v>5</v>
      </c>
      <c r="F64" s="101" t="s">
        <v>12</v>
      </c>
      <c r="G64" s="100" t="s">
        <v>73</v>
      </c>
      <c r="H64" s="14" t="s">
        <v>10</v>
      </c>
      <c r="J64" s="34"/>
      <c r="K64" s="34"/>
      <c r="L64" s="34"/>
      <c r="M64" s="34"/>
      <c r="N64" s="34">
        <f t="shared" si="0"/>
        <v>0</v>
      </c>
      <c r="O64" s="34"/>
      <c r="P64" s="34"/>
      <c r="Q64" s="34"/>
      <c r="R64" s="34"/>
    </row>
    <row r="65" spans="1:18" s="7" customFormat="1" ht="18" customHeight="1" x14ac:dyDescent="0.25">
      <c r="A65" s="75" t="s">
        <v>164</v>
      </c>
      <c r="B65" s="99"/>
      <c r="C65" s="99"/>
      <c r="E65" s="274" t="s">
        <v>690</v>
      </c>
      <c r="F65" s="274"/>
      <c r="G65" s="274"/>
      <c r="H65" s="274"/>
      <c r="J65" s="34"/>
      <c r="K65" s="34"/>
      <c r="L65" s="34"/>
      <c r="M65" s="34"/>
      <c r="N65" s="34">
        <f t="shared" si="0"/>
        <v>150000</v>
      </c>
      <c r="O65" s="34"/>
      <c r="P65" s="34">
        <v>150000</v>
      </c>
      <c r="Q65" s="34"/>
      <c r="R65" s="34"/>
    </row>
    <row r="66" spans="1:18" s="7" customFormat="1" ht="18" customHeight="1" x14ac:dyDescent="0.25">
      <c r="A66" s="75" t="s">
        <v>165</v>
      </c>
      <c r="B66" s="99"/>
      <c r="C66" s="99"/>
      <c r="E66" s="274" t="s">
        <v>703</v>
      </c>
      <c r="F66" s="274"/>
      <c r="G66" s="274"/>
      <c r="H66" s="274"/>
      <c r="J66" s="34">
        <v>243050</v>
      </c>
      <c r="K66" s="34"/>
      <c r="L66" s="34">
        <v>1203673</v>
      </c>
      <c r="M66" s="34"/>
      <c r="N66" s="34">
        <f t="shared" si="0"/>
        <v>596327</v>
      </c>
      <c r="O66" s="34"/>
      <c r="P66" s="34">
        <v>1800000</v>
      </c>
      <c r="Q66" s="34"/>
      <c r="R66" s="34">
        <v>1000000</v>
      </c>
    </row>
    <row r="67" spans="1:18" s="7" customFormat="1" ht="18" hidden="1" customHeight="1" x14ac:dyDescent="0.25">
      <c r="A67" s="75" t="s">
        <v>166</v>
      </c>
      <c r="B67" s="99"/>
      <c r="C67" s="99"/>
      <c r="E67" s="274" t="s">
        <v>360</v>
      </c>
      <c r="F67" s="274"/>
      <c r="G67" s="274"/>
      <c r="H67" s="274"/>
      <c r="J67" s="34"/>
      <c r="K67" s="34"/>
      <c r="L67" s="34"/>
      <c r="M67" s="34"/>
      <c r="N67" s="34">
        <f t="shared" si="0"/>
        <v>0</v>
      </c>
      <c r="O67" s="34"/>
      <c r="P67" s="34"/>
      <c r="Q67" s="34"/>
      <c r="R67" s="34"/>
    </row>
    <row r="68" spans="1:18" s="7" customFormat="1" ht="18" hidden="1" customHeight="1" x14ac:dyDescent="0.25">
      <c r="A68" s="75" t="s">
        <v>167</v>
      </c>
      <c r="B68" s="99"/>
      <c r="C68" s="99"/>
      <c r="E68" s="274" t="s">
        <v>424</v>
      </c>
      <c r="F68" s="274"/>
      <c r="G68" s="274"/>
      <c r="H68" s="274"/>
      <c r="J68" s="34"/>
      <c r="K68" s="34"/>
      <c r="L68" s="34"/>
      <c r="M68" s="34"/>
      <c r="N68" s="34">
        <f t="shared" si="0"/>
        <v>0</v>
      </c>
      <c r="O68" s="34"/>
      <c r="P68" s="34"/>
      <c r="Q68" s="34"/>
      <c r="R68" s="34"/>
    </row>
    <row r="69" spans="1:18" s="7" customFormat="1" ht="18" customHeight="1" x14ac:dyDescent="0.25">
      <c r="A69" s="75" t="s">
        <v>72</v>
      </c>
      <c r="B69" s="99"/>
      <c r="C69" s="99"/>
      <c r="E69" s="274" t="s">
        <v>360</v>
      </c>
      <c r="F69" s="274"/>
      <c r="G69" s="274"/>
      <c r="H69" s="274"/>
      <c r="J69" s="34"/>
      <c r="K69" s="34"/>
      <c r="L69" s="34"/>
      <c r="M69" s="34"/>
      <c r="N69" s="34">
        <f t="shared" si="0"/>
        <v>400000</v>
      </c>
      <c r="O69" s="34"/>
      <c r="P69" s="34">
        <v>400000</v>
      </c>
      <c r="Q69" s="34"/>
      <c r="R69" s="34">
        <v>780000</v>
      </c>
    </row>
    <row r="70" spans="1:18" s="7" customFormat="1" ht="18" customHeight="1" x14ac:dyDescent="0.25">
      <c r="A70" s="75" t="s">
        <v>74</v>
      </c>
      <c r="B70" s="99"/>
      <c r="C70" s="99"/>
      <c r="E70" s="274" t="s">
        <v>427</v>
      </c>
      <c r="F70" s="274"/>
      <c r="G70" s="274"/>
      <c r="H70" s="274"/>
      <c r="J70" s="34"/>
      <c r="K70" s="34"/>
      <c r="L70" s="34"/>
      <c r="M70" s="34"/>
      <c r="N70" s="34">
        <f t="shared" si="0"/>
        <v>50000</v>
      </c>
      <c r="O70" s="34"/>
      <c r="P70" s="34">
        <v>50000</v>
      </c>
      <c r="Q70" s="34"/>
      <c r="R70" s="34"/>
    </row>
    <row r="71" spans="1:18" s="7" customFormat="1" ht="15" hidden="1" customHeight="1" x14ac:dyDescent="0.25">
      <c r="A71" s="75" t="s">
        <v>75</v>
      </c>
      <c r="B71" s="99"/>
      <c r="C71" s="99"/>
      <c r="E71" s="274" t="s">
        <v>428</v>
      </c>
      <c r="F71" s="274"/>
      <c r="G71" s="274"/>
      <c r="H71" s="274"/>
      <c r="J71" s="34"/>
      <c r="K71" s="34"/>
      <c r="L71" s="34"/>
      <c r="M71" s="34"/>
      <c r="N71" s="34">
        <f t="shared" si="0"/>
        <v>0</v>
      </c>
      <c r="O71" s="34"/>
      <c r="P71" s="34"/>
      <c r="Q71" s="34"/>
      <c r="R71" s="34"/>
    </row>
    <row r="72" spans="1:18" s="7" customFormat="1" ht="15" customHeight="1" x14ac:dyDescent="0.25">
      <c r="A72" s="75" t="s">
        <v>76</v>
      </c>
      <c r="B72" s="99"/>
      <c r="C72" s="99"/>
      <c r="E72" s="274" t="s">
        <v>442</v>
      </c>
      <c r="F72" s="274"/>
      <c r="G72" s="274"/>
      <c r="H72" s="274"/>
      <c r="J72" s="34">
        <v>21280</v>
      </c>
      <c r="K72" s="34"/>
      <c r="L72" s="34"/>
      <c r="M72" s="34"/>
      <c r="N72" s="34">
        <f t="shared" si="0"/>
        <v>150000</v>
      </c>
      <c r="O72" s="34"/>
      <c r="P72" s="34">
        <v>150000</v>
      </c>
      <c r="Q72" s="34"/>
      <c r="R72" s="34">
        <v>50000</v>
      </c>
    </row>
    <row r="73" spans="1:18" s="7" customFormat="1" ht="15" hidden="1" customHeight="1" x14ac:dyDescent="0.25">
      <c r="A73" s="75" t="s">
        <v>164</v>
      </c>
      <c r="B73" s="99"/>
      <c r="C73" s="99"/>
      <c r="E73" s="274" t="s">
        <v>430</v>
      </c>
      <c r="F73" s="274"/>
      <c r="G73" s="274"/>
      <c r="H73" s="274"/>
      <c r="J73" s="34"/>
      <c r="K73" s="34"/>
      <c r="L73" s="34"/>
      <c r="M73" s="34"/>
      <c r="N73" s="34">
        <f t="shared" si="0"/>
        <v>0</v>
      </c>
      <c r="O73" s="34"/>
      <c r="P73" s="34"/>
      <c r="Q73" s="34"/>
      <c r="R73" s="34"/>
    </row>
    <row r="74" spans="1:18" s="7" customFormat="1" ht="15" hidden="1" customHeight="1" x14ac:dyDescent="0.25">
      <c r="A74" s="75" t="s">
        <v>77</v>
      </c>
      <c r="B74" s="99"/>
      <c r="C74" s="99"/>
      <c r="E74" s="274" t="s">
        <v>431</v>
      </c>
      <c r="F74" s="274"/>
      <c r="G74" s="274"/>
      <c r="H74" s="274"/>
      <c r="J74" s="34"/>
      <c r="K74" s="34"/>
      <c r="L74" s="34"/>
      <c r="M74" s="34"/>
      <c r="N74" s="34">
        <f t="shared" si="0"/>
        <v>0</v>
      </c>
      <c r="O74" s="34"/>
      <c r="P74" s="34"/>
      <c r="Q74" s="34"/>
      <c r="R74" s="34"/>
    </row>
    <row r="75" spans="1:18" s="7" customFormat="1" ht="15" hidden="1" customHeight="1" x14ac:dyDescent="0.25">
      <c r="A75" s="75" t="s">
        <v>79</v>
      </c>
      <c r="B75" s="99"/>
      <c r="C75" s="99"/>
      <c r="E75" s="274" t="s">
        <v>432</v>
      </c>
      <c r="F75" s="274"/>
      <c r="G75" s="274"/>
      <c r="H75" s="274"/>
      <c r="J75" s="34"/>
      <c r="K75" s="34"/>
      <c r="L75" s="34"/>
      <c r="M75" s="34"/>
      <c r="N75" s="34">
        <f t="shared" si="0"/>
        <v>0</v>
      </c>
      <c r="O75" s="34"/>
      <c r="P75" s="34"/>
      <c r="Q75" s="34"/>
      <c r="R75" s="34"/>
    </row>
    <row r="76" spans="1:18" s="7" customFormat="1" ht="15" hidden="1" customHeight="1" x14ac:dyDescent="0.25">
      <c r="A76" s="75" t="s">
        <v>168</v>
      </c>
      <c r="B76" s="99"/>
      <c r="C76" s="99"/>
      <c r="E76" s="274" t="s">
        <v>433</v>
      </c>
      <c r="F76" s="274"/>
      <c r="G76" s="274"/>
      <c r="H76" s="274"/>
      <c r="J76" s="34"/>
      <c r="K76" s="34"/>
      <c r="L76" s="34"/>
      <c r="M76" s="34"/>
      <c r="N76" s="34">
        <f t="shared" si="0"/>
        <v>0</v>
      </c>
      <c r="O76" s="34"/>
      <c r="P76" s="34"/>
      <c r="Q76" s="34"/>
      <c r="R76" s="34"/>
    </row>
    <row r="77" spans="1:18" s="7" customFormat="1" ht="15" hidden="1" customHeight="1" x14ac:dyDescent="0.25">
      <c r="A77" s="75" t="s">
        <v>169</v>
      </c>
      <c r="B77" s="99"/>
      <c r="C77" s="99"/>
      <c r="E77" s="274" t="s">
        <v>434</v>
      </c>
      <c r="F77" s="274"/>
      <c r="G77" s="274"/>
      <c r="H77" s="274"/>
      <c r="J77" s="34"/>
      <c r="K77" s="34"/>
      <c r="L77" s="34"/>
      <c r="M77" s="34"/>
      <c r="N77" s="34">
        <f t="shared" si="0"/>
        <v>0</v>
      </c>
      <c r="O77" s="34"/>
      <c r="P77" s="34"/>
      <c r="Q77" s="34"/>
      <c r="R77" s="34"/>
    </row>
    <row r="78" spans="1:18" s="7" customFormat="1" ht="15" hidden="1" customHeight="1" x14ac:dyDescent="0.25">
      <c r="A78" s="75" t="s">
        <v>170</v>
      </c>
      <c r="B78" s="99"/>
      <c r="C78" s="99"/>
      <c r="E78" s="274" t="s">
        <v>435</v>
      </c>
      <c r="F78" s="274"/>
      <c r="G78" s="274"/>
      <c r="H78" s="274"/>
      <c r="J78" s="34"/>
      <c r="K78" s="34"/>
      <c r="L78" s="34"/>
      <c r="M78" s="34"/>
      <c r="N78" s="34">
        <f t="shared" si="0"/>
        <v>0</v>
      </c>
      <c r="O78" s="34"/>
      <c r="P78" s="34"/>
      <c r="Q78" s="34"/>
      <c r="R78" s="34"/>
    </row>
    <row r="79" spans="1:18" s="7" customFormat="1" ht="15" hidden="1" customHeight="1" x14ac:dyDescent="0.25">
      <c r="A79" s="75" t="s">
        <v>80</v>
      </c>
      <c r="B79" s="99"/>
      <c r="C79" s="99"/>
      <c r="E79" s="274" t="s">
        <v>436</v>
      </c>
      <c r="F79" s="274"/>
      <c r="G79" s="274"/>
      <c r="H79" s="274"/>
      <c r="J79" s="34"/>
      <c r="K79" s="34"/>
      <c r="L79" s="34"/>
      <c r="M79" s="34"/>
      <c r="N79" s="34">
        <f t="shared" si="0"/>
        <v>0</v>
      </c>
      <c r="O79" s="34"/>
      <c r="P79" s="34"/>
      <c r="Q79" s="34"/>
      <c r="R79" s="34"/>
    </row>
    <row r="80" spans="1:18" s="7" customFormat="1" ht="15" hidden="1" customHeight="1" x14ac:dyDescent="0.25">
      <c r="A80" s="75" t="s">
        <v>82</v>
      </c>
      <c r="B80" s="99"/>
      <c r="C80" s="99"/>
      <c r="E80" s="274" t="s">
        <v>437</v>
      </c>
      <c r="F80" s="274"/>
      <c r="G80" s="274"/>
      <c r="H80" s="274"/>
      <c r="J80" s="34"/>
      <c r="K80" s="34"/>
      <c r="L80" s="34"/>
      <c r="M80" s="34"/>
      <c r="N80" s="34">
        <f t="shared" si="0"/>
        <v>0</v>
      </c>
      <c r="O80" s="34"/>
      <c r="P80" s="34"/>
      <c r="Q80" s="34"/>
      <c r="R80" s="34"/>
    </row>
    <row r="81" spans="1:18" s="7" customFormat="1" ht="15" hidden="1" customHeight="1" x14ac:dyDescent="0.25">
      <c r="A81" s="75" t="s">
        <v>84</v>
      </c>
      <c r="B81" s="99"/>
      <c r="C81" s="99"/>
      <c r="E81" s="274" t="s">
        <v>438</v>
      </c>
      <c r="F81" s="274"/>
      <c r="G81" s="274"/>
      <c r="H81" s="274"/>
      <c r="J81" s="34"/>
      <c r="K81" s="34"/>
      <c r="L81" s="34"/>
      <c r="M81" s="34"/>
      <c r="N81" s="34">
        <f t="shared" si="0"/>
        <v>0</v>
      </c>
      <c r="O81" s="34"/>
      <c r="P81" s="34"/>
      <c r="Q81" s="34"/>
      <c r="R81" s="34"/>
    </row>
    <row r="82" spans="1:18" s="7" customFormat="1" ht="15" hidden="1" customHeight="1" x14ac:dyDescent="0.25">
      <c r="A82" s="75" t="s">
        <v>85</v>
      </c>
      <c r="B82" s="99"/>
      <c r="C82" s="99"/>
      <c r="E82" s="274" t="s">
        <v>439</v>
      </c>
      <c r="F82" s="274"/>
      <c r="G82" s="274"/>
      <c r="H82" s="274"/>
      <c r="J82" s="34"/>
      <c r="K82" s="34"/>
      <c r="L82" s="34"/>
      <c r="M82" s="34"/>
      <c r="N82" s="34">
        <f t="shared" si="0"/>
        <v>0</v>
      </c>
      <c r="O82" s="34"/>
      <c r="P82" s="34"/>
      <c r="Q82" s="34"/>
      <c r="R82" s="34"/>
    </row>
    <row r="83" spans="1:18" s="7" customFormat="1" ht="15" hidden="1" customHeight="1" x14ac:dyDescent="0.25">
      <c r="A83" s="75" t="s">
        <v>171</v>
      </c>
      <c r="B83" s="99"/>
      <c r="C83" s="99"/>
      <c r="E83" s="274" t="s">
        <v>440</v>
      </c>
      <c r="F83" s="274"/>
      <c r="G83" s="274"/>
      <c r="H83" s="274"/>
      <c r="J83" s="34"/>
      <c r="K83" s="34"/>
      <c r="L83" s="34"/>
      <c r="M83" s="34"/>
      <c r="N83" s="34">
        <f t="shared" si="0"/>
        <v>0</v>
      </c>
      <c r="O83" s="34"/>
      <c r="P83" s="34"/>
      <c r="Q83" s="34"/>
      <c r="R83" s="34"/>
    </row>
    <row r="84" spans="1:18" s="7" customFormat="1" ht="15" hidden="1" customHeight="1" x14ac:dyDescent="0.25">
      <c r="A84" s="75" t="s">
        <v>172</v>
      </c>
      <c r="B84" s="99"/>
      <c r="C84" s="99"/>
      <c r="E84" s="274" t="s">
        <v>441</v>
      </c>
      <c r="F84" s="274"/>
      <c r="G84" s="274"/>
      <c r="H84" s="274"/>
      <c r="J84" s="34"/>
      <c r="K84" s="34"/>
      <c r="L84" s="34"/>
      <c r="M84" s="34"/>
      <c r="N84" s="34">
        <f t="shared" si="0"/>
        <v>0</v>
      </c>
      <c r="O84" s="34"/>
      <c r="P84" s="34"/>
      <c r="Q84" s="34"/>
      <c r="R84" s="34"/>
    </row>
    <row r="85" spans="1:18" s="7" customFormat="1" ht="15" hidden="1" customHeight="1" x14ac:dyDescent="0.25">
      <c r="A85" s="75" t="s">
        <v>86</v>
      </c>
      <c r="B85" s="99"/>
      <c r="C85" s="99"/>
      <c r="E85" s="274" t="s">
        <v>634</v>
      </c>
      <c r="F85" s="274"/>
      <c r="G85" s="274"/>
      <c r="H85" s="274"/>
      <c r="J85" s="34"/>
      <c r="K85" s="34"/>
      <c r="L85" s="34"/>
      <c r="M85" s="34"/>
      <c r="N85" s="34">
        <f t="shared" si="0"/>
        <v>0</v>
      </c>
      <c r="O85" s="34"/>
      <c r="P85" s="34"/>
      <c r="Q85" s="34"/>
      <c r="R85" s="34"/>
    </row>
    <row r="86" spans="1:18" s="7" customFormat="1" ht="18" customHeight="1" x14ac:dyDescent="0.25">
      <c r="A86" s="75" t="s">
        <v>246</v>
      </c>
      <c r="B86" s="99"/>
      <c r="C86" s="99"/>
      <c r="E86" s="274" t="s">
        <v>372</v>
      </c>
      <c r="F86" s="274"/>
      <c r="G86" s="274"/>
      <c r="H86" s="274"/>
      <c r="J86" s="34"/>
      <c r="K86" s="34"/>
      <c r="L86" s="34">
        <v>15235</v>
      </c>
      <c r="M86" s="34"/>
      <c r="N86" s="34">
        <f t="shared" si="0"/>
        <v>34765</v>
      </c>
      <c r="O86" s="34"/>
      <c r="P86" s="34">
        <v>50000</v>
      </c>
      <c r="Q86" s="34"/>
      <c r="R86" s="34">
        <v>50000</v>
      </c>
    </row>
    <row r="87" spans="1:18" s="7" customFormat="1" ht="18" customHeight="1" x14ac:dyDescent="0.3">
      <c r="A87" s="293" t="s">
        <v>190</v>
      </c>
      <c r="B87" s="293"/>
      <c r="C87" s="293"/>
      <c r="J87" s="138">
        <f>SUM(J18:J86)</f>
        <v>2863492.42</v>
      </c>
      <c r="K87" s="139"/>
      <c r="L87" s="138">
        <f>SUM(L18:L86)</f>
        <v>1903796.38</v>
      </c>
      <c r="M87" s="34"/>
      <c r="N87" s="138">
        <f>SUM(N18:N86)</f>
        <v>8776203.6199999992</v>
      </c>
      <c r="O87" s="34"/>
      <c r="P87" s="138">
        <f>SUM(P18:P86)</f>
        <v>10680000</v>
      </c>
      <c r="Q87" s="34"/>
      <c r="R87" s="138">
        <f>SUM(R18:R86)</f>
        <v>7852000</v>
      </c>
    </row>
    <row r="88" spans="1:18" s="7" customFormat="1" ht="6" hidden="1" customHeight="1" x14ac:dyDescent="0.3">
      <c r="A88" s="19"/>
      <c r="B88" s="19"/>
      <c r="C88" s="19"/>
      <c r="J88" s="139"/>
      <c r="K88" s="139"/>
      <c r="L88" s="34"/>
      <c r="M88" s="34"/>
      <c r="N88" s="34"/>
      <c r="O88" s="34"/>
      <c r="P88" s="34"/>
      <c r="Q88" s="34"/>
      <c r="R88" s="34"/>
    </row>
    <row r="89" spans="1:18" s="7" customFormat="1" ht="12" hidden="1" customHeight="1" x14ac:dyDescent="0.25">
      <c r="A89" s="63" t="s">
        <v>188</v>
      </c>
      <c r="J89" s="34"/>
      <c r="K89" s="34"/>
      <c r="L89" s="34"/>
      <c r="M89" s="34"/>
      <c r="N89" s="34"/>
      <c r="O89" s="34"/>
      <c r="P89" s="34"/>
      <c r="Q89" s="34"/>
      <c r="R89" s="34"/>
    </row>
    <row r="90" spans="1:18" s="7" customFormat="1" ht="12" hidden="1" customHeight="1" x14ac:dyDescent="0.25">
      <c r="A90" s="75" t="s">
        <v>108</v>
      </c>
      <c r="E90" s="100">
        <v>5</v>
      </c>
      <c r="F90" s="101" t="s">
        <v>28</v>
      </c>
      <c r="G90" s="100" t="s">
        <v>7</v>
      </c>
      <c r="H90" s="14" t="s">
        <v>17</v>
      </c>
      <c r="J90" s="34"/>
      <c r="K90" s="34"/>
      <c r="L90" s="34"/>
      <c r="M90" s="34"/>
      <c r="N90" s="34"/>
      <c r="O90" s="34"/>
      <c r="P90" s="34"/>
      <c r="Q90" s="34"/>
      <c r="R90" s="34"/>
    </row>
    <row r="91" spans="1:18" s="7" customFormat="1" ht="12" hidden="1" customHeight="1" x14ac:dyDescent="0.25">
      <c r="A91" s="75" t="s">
        <v>179</v>
      </c>
      <c r="E91" s="100">
        <v>5</v>
      </c>
      <c r="F91" s="101" t="s">
        <v>28</v>
      </c>
      <c r="G91" s="100" t="s">
        <v>7</v>
      </c>
      <c r="H91" s="14" t="s">
        <v>63</v>
      </c>
      <c r="J91" s="34"/>
      <c r="K91" s="34"/>
      <c r="L91" s="34"/>
      <c r="M91" s="34"/>
      <c r="N91" s="34"/>
      <c r="O91" s="34"/>
      <c r="P91" s="34"/>
      <c r="Q91" s="34"/>
      <c r="R91" s="34"/>
    </row>
    <row r="92" spans="1:18" s="7" customFormat="1" ht="12" hidden="1" customHeight="1" x14ac:dyDescent="0.25">
      <c r="A92" s="75" t="s">
        <v>180</v>
      </c>
      <c r="E92" s="100">
        <v>5</v>
      </c>
      <c r="F92" s="101" t="s">
        <v>28</v>
      </c>
      <c r="G92" s="100" t="s">
        <v>7</v>
      </c>
      <c r="H92" s="16" t="s">
        <v>48</v>
      </c>
      <c r="J92" s="34"/>
      <c r="K92" s="34"/>
      <c r="L92" s="34"/>
      <c r="M92" s="34"/>
      <c r="N92" s="34"/>
      <c r="O92" s="34"/>
      <c r="P92" s="34"/>
      <c r="Q92" s="34"/>
      <c r="R92" s="34"/>
    </row>
    <row r="93" spans="1:18" s="7" customFormat="1" ht="12" hidden="1" customHeight="1" x14ac:dyDescent="0.25">
      <c r="A93" s="75" t="s">
        <v>180</v>
      </c>
      <c r="E93" s="100">
        <v>5</v>
      </c>
      <c r="F93" s="101" t="s">
        <v>28</v>
      </c>
      <c r="G93" s="100" t="s">
        <v>7</v>
      </c>
      <c r="H93" s="16" t="s">
        <v>48</v>
      </c>
      <c r="J93" s="34"/>
      <c r="K93" s="34"/>
      <c r="L93" s="34"/>
      <c r="M93" s="34"/>
      <c r="N93" s="34"/>
      <c r="O93" s="34"/>
      <c r="P93" s="34"/>
      <c r="Q93" s="34"/>
      <c r="R93" s="34"/>
    </row>
    <row r="94" spans="1:18" s="7" customFormat="1" ht="12" hidden="1" customHeight="1" x14ac:dyDescent="0.25">
      <c r="A94" s="75" t="s">
        <v>181</v>
      </c>
      <c r="E94" s="100">
        <v>5</v>
      </c>
      <c r="F94" s="101" t="s">
        <v>28</v>
      </c>
      <c r="G94" s="100" t="s">
        <v>7</v>
      </c>
      <c r="H94" s="14" t="s">
        <v>10</v>
      </c>
      <c r="J94" s="34"/>
      <c r="K94" s="34"/>
      <c r="L94" s="34"/>
      <c r="M94" s="34"/>
      <c r="N94" s="34"/>
      <c r="O94" s="34"/>
      <c r="P94" s="34"/>
      <c r="Q94" s="34"/>
      <c r="R94" s="34"/>
    </row>
    <row r="95" spans="1:18" s="7" customFormat="1" ht="12" hidden="1" customHeight="1" x14ac:dyDescent="0.25">
      <c r="A95" s="75" t="s">
        <v>180</v>
      </c>
      <c r="E95" s="100">
        <v>5</v>
      </c>
      <c r="F95" s="101" t="s">
        <v>28</v>
      </c>
      <c r="G95" s="100" t="s">
        <v>7</v>
      </c>
      <c r="H95" s="16" t="s">
        <v>48</v>
      </c>
      <c r="J95" s="34"/>
      <c r="K95" s="34"/>
      <c r="L95" s="34"/>
      <c r="M95" s="34"/>
      <c r="N95" s="34"/>
      <c r="O95" s="34"/>
      <c r="P95" s="34"/>
      <c r="Q95" s="34"/>
      <c r="R95" s="34"/>
    </row>
    <row r="96" spans="1:18" s="7" customFormat="1" ht="12" hidden="1" customHeight="1" x14ac:dyDescent="0.25">
      <c r="A96" s="75" t="s">
        <v>182</v>
      </c>
      <c r="E96" s="100">
        <v>5</v>
      </c>
      <c r="F96" s="101" t="s">
        <v>28</v>
      </c>
      <c r="G96" s="100" t="s">
        <v>7</v>
      </c>
      <c r="H96" s="14" t="s">
        <v>8</v>
      </c>
      <c r="J96" s="34"/>
      <c r="K96" s="34"/>
      <c r="L96" s="34"/>
      <c r="M96" s="34"/>
      <c r="N96" s="34"/>
      <c r="O96" s="34"/>
      <c r="P96" s="34"/>
      <c r="Q96" s="34"/>
      <c r="R96" s="34"/>
    </row>
    <row r="97" spans="1:18" s="7" customFormat="1" ht="12" hidden="1" customHeight="1" x14ac:dyDescent="0.25">
      <c r="A97" s="75" t="s">
        <v>183</v>
      </c>
      <c r="E97" s="100">
        <v>5</v>
      </c>
      <c r="F97" s="101" t="s">
        <v>28</v>
      </c>
      <c r="G97" s="100" t="s">
        <v>7</v>
      </c>
      <c r="H97" s="14" t="s">
        <v>15</v>
      </c>
      <c r="J97" s="34"/>
      <c r="K97" s="34"/>
      <c r="L97" s="34"/>
      <c r="M97" s="34"/>
      <c r="N97" s="34"/>
      <c r="O97" s="34"/>
      <c r="P97" s="34"/>
      <c r="Q97" s="34"/>
      <c r="R97" s="34"/>
    </row>
    <row r="98" spans="1:18" s="7" customFormat="1" ht="19" hidden="1" customHeight="1" x14ac:dyDescent="0.3">
      <c r="A98" s="261" t="s">
        <v>184</v>
      </c>
      <c r="J98" s="147">
        <f>SUM(J90:J97)</f>
        <v>0</v>
      </c>
      <c r="K98" s="148"/>
      <c r="L98" s="147">
        <f>SUM(L90:L97)</f>
        <v>0</v>
      </c>
      <c r="M98" s="148"/>
      <c r="N98" s="147">
        <f>SUM(N90:N97)</f>
        <v>0</v>
      </c>
      <c r="O98" s="148"/>
      <c r="P98" s="147">
        <f>SUM(P90:P97)</f>
        <v>0</v>
      </c>
      <c r="Q98" s="148"/>
      <c r="R98" s="147">
        <f>SUM(R90:R97)</f>
        <v>0</v>
      </c>
    </row>
    <row r="99" spans="1:18" s="7" customFormat="1" ht="6" customHeight="1" x14ac:dyDescent="0.25">
      <c r="J99" s="34"/>
      <c r="K99" s="34"/>
      <c r="L99" s="34"/>
      <c r="M99" s="34"/>
      <c r="N99" s="34"/>
      <c r="O99" s="34"/>
      <c r="P99" s="34"/>
      <c r="Q99" s="34"/>
      <c r="R99" s="182"/>
    </row>
    <row r="100" spans="1:18" s="7" customFormat="1" ht="18" customHeight="1" x14ac:dyDescent="0.3">
      <c r="A100" s="62" t="s">
        <v>189</v>
      </c>
      <c r="B100" s="11"/>
      <c r="C100" s="11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s="7" customFormat="1" ht="12.75" hidden="1" customHeight="1" x14ac:dyDescent="0.25">
      <c r="A101" s="64" t="s">
        <v>89</v>
      </c>
      <c r="B101" s="9"/>
      <c r="C101" s="9"/>
      <c r="E101" s="100">
        <v>1</v>
      </c>
      <c r="F101" s="101" t="s">
        <v>12</v>
      </c>
      <c r="G101" s="100" t="s">
        <v>53</v>
      </c>
      <c r="H101" s="102" t="s">
        <v>10</v>
      </c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s="7" customFormat="1" ht="12.75" hidden="1" customHeight="1" x14ac:dyDescent="0.25">
      <c r="A102" s="75" t="s">
        <v>91</v>
      </c>
      <c r="B102" s="99"/>
      <c r="C102" s="99"/>
      <c r="E102" s="100">
        <v>1</v>
      </c>
      <c r="F102" s="101" t="s">
        <v>92</v>
      </c>
      <c r="G102" s="100" t="s">
        <v>7</v>
      </c>
      <c r="H102" s="100" t="s">
        <v>8</v>
      </c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s="7" customFormat="1" ht="18" customHeight="1" x14ac:dyDescent="0.25">
      <c r="A103" s="75" t="s">
        <v>94</v>
      </c>
      <c r="B103" s="99"/>
      <c r="C103" s="99"/>
      <c r="E103" s="274" t="s">
        <v>729</v>
      </c>
      <c r="F103" s="274"/>
      <c r="G103" s="274"/>
      <c r="H103" s="274"/>
      <c r="J103" s="34"/>
      <c r="K103" s="34"/>
      <c r="L103" s="34"/>
      <c r="M103" s="34"/>
      <c r="N103" s="34"/>
      <c r="O103" s="34"/>
      <c r="P103" s="34"/>
      <c r="Q103" s="34"/>
      <c r="R103" s="34">
        <v>700000</v>
      </c>
    </row>
    <row r="104" spans="1:18" s="7" customFormat="1" ht="18" hidden="1" customHeight="1" x14ac:dyDescent="0.25">
      <c r="A104" s="75" t="s">
        <v>94</v>
      </c>
      <c r="B104" s="104"/>
      <c r="C104" s="104"/>
      <c r="E104" s="100">
        <v>1</v>
      </c>
      <c r="F104" s="101" t="s">
        <v>92</v>
      </c>
      <c r="G104" s="100" t="s">
        <v>33</v>
      </c>
      <c r="H104" s="100" t="s">
        <v>48</v>
      </c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s="7" customFormat="1" ht="18" hidden="1" customHeight="1" x14ac:dyDescent="0.25">
      <c r="A105" s="75" t="s">
        <v>95</v>
      </c>
      <c r="B105" s="104"/>
      <c r="C105" s="104"/>
      <c r="D105" s="101"/>
      <c r="E105" s="100">
        <v>1</v>
      </c>
      <c r="F105" s="101" t="s">
        <v>92</v>
      </c>
      <c r="G105" s="100" t="s">
        <v>53</v>
      </c>
      <c r="H105" s="100" t="s">
        <v>10</v>
      </c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s="7" customFormat="1" ht="18" hidden="1" customHeight="1" x14ac:dyDescent="0.25">
      <c r="A106" s="75" t="s">
        <v>96</v>
      </c>
      <c r="B106" s="99"/>
      <c r="C106" s="99"/>
      <c r="E106" s="100">
        <v>1</v>
      </c>
      <c r="F106" s="101" t="s">
        <v>92</v>
      </c>
      <c r="G106" s="100" t="s">
        <v>92</v>
      </c>
      <c r="H106" s="100" t="s">
        <v>8</v>
      </c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 s="7" customFormat="1" ht="18" hidden="1" customHeight="1" x14ac:dyDescent="0.25">
      <c r="A107" s="75" t="s">
        <v>97</v>
      </c>
      <c r="B107" s="104"/>
      <c r="C107" s="104"/>
      <c r="E107" s="100">
        <v>1</v>
      </c>
      <c r="F107" s="101" t="s">
        <v>92</v>
      </c>
      <c r="G107" s="100" t="s">
        <v>53</v>
      </c>
      <c r="H107" s="100" t="s">
        <v>15</v>
      </c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s="7" customFormat="1" ht="18" hidden="1" customHeight="1" x14ac:dyDescent="0.25">
      <c r="A108" s="75" t="s">
        <v>98</v>
      </c>
      <c r="B108" s="104"/>
      <c r="C108" s="104"/>
      <c r="D108" s="101"/>
      <c r="E108" s="100">
        <v>1</v>
      </c>
      <c r="F108" s="101" t="s">
        <v>92</v>
      </c>
      <c r="G108" s="100" t="s">
        <v>92</v>
      </c>
      <c r="H108" s="100" t="s">
        <v>10</v>
      </c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 s="7" customFormat="1" ht="18" hidden="1" customHeight="1" x14ac:dyDescent="0.25">
      <c r="A109" s="75" t="s">
        <v>99</v>
      </c>
      <c r="B109" s="99"/>
      <c r="C109" s="99"/>
      <c r="E109" s="100">
        <v>1</v>
      </c>
      <c r="F109" s="101" t="s">
        <v>92</v>
      </c>
      <c r="G109" s="100" t="s">
        <v>53</v>
      </c>
      <c r="H109" s="100" t="s">
        <v>19</v>
      </c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 s="7" customFormat="1" ht="18" hidden="1" customHeight="1" x14ac:dyDescent="0.25">
      <c r="A110" s="75" t="s">
        <v>174</v>
      </c>
      <c r="B110" s="99"/>
      <c r="C110" s="99"/>
      <c r="E110" s="100">
        <v>1</v>
      </c>
      <c r="F110" s="101" t="s">
        <v>92</v>
      </c>
      <c r="G110" s="100" t="s">
        <v>53</v>
      </c>
      <c r="H110" s="100" t="s">
        <v>81</v>
      </c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 s="7" customFormat="1" ht="18" hidden="1" customHeight="1" x14ac:dyDescent="0.25">
      <c r="A111" s="75" t="s">
        <v>175</v>
      </c>
      <c r="B111" s="99"/>
      <c r="C111" s="99"/>
      <c r="E111" s="100">
        <v>1</v>
      </c>
      <c r="F111" s="101" t="s">
        <v>92</v>
      </c>
      <c r="G111" s="100" t="s">
        <v>53</v>
      </c>
      <c r="H111" s="100" t="s">
        <v>44</v>
      </c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s="7" customFormat="1" ht="18" hidden="1" customHeight="1" x14ac:dyDescent="0.25">
      <c r="A112" s="75" t="s">
        <v>176</v>
      </c>
      <c r="B112" s="99"/>
      <c r="C112" s="99"/>
      <c r="E112" s="100">
        <v>1</v>
      </c>
      <c r="F112" s="101" t="s">
        <v>92</v>
      </c>
      <c r="G112" s="100" t="s">
        <v>53</v>
      </c>
      <c r="H112" s="100" t="s">
        <v>145</v>
      </c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s="7" customFormat="1" ht="18" hidden="1" customHeight="1" x14ac:dyDescent="0.25">
      <c r="A113" s="75" t="s">
        <v>100</v>
      </c>
      <c r="B113" s="99"/>
      <c r="C113" s="99"/>
      <c r="E113" s="100">
        <v>1</v>
      </c>
      <c r="F113" s="101" t="s">
        <v>92</v>
      </c>
      <c r="G113" s="100" t="s">
        <v>53</v>
      </c>
      <c r="H113" s="100" t="s">
        <v>101</v>
      </c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s="7" customFormat="1" ht="18" hidden="1" customHeight="1" x14ac:dyDescent="0.25">
      <c r="A114" s="75" t="s">
        <v>102</v>
      </c>
      <c r="B114" s="99"/>
      <c r="C114" s="99"/>
      <c r="E114" s="100">
        <v>1</v>
      </c>
      <c r="F114" s="101" t="s">
        <v>92</v>
      </c>
      <c r="G114" s="100" t="s">
        <v>53</v>
      </c>
      <c r="H114" s="100" t="s">
        <v>24</v>
      </c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s="7" customFormat="1" ht="18" hidden="1" customHeight="1" x14ac:dyDescent="0.25">
      <c r="A115" s="75" t="s">
        <v>103</v>
      </c>
      <c r="B115" s="99"/>
      <c r="C115" s="99"/>
      <c r="E115" s="100">
        <v>1</v>
      </c>
      <c r="F115" s="101" t="s">
        <v>92</v>
      </c>
      <c r="G115" s="100" t="s">
        <v>53</v>
      </c>
      <c r="H115" s="100" t="s">
        <v>27</v>
      </c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s="7" customFormat="1" ht="18" hidden="1" customHeight="1" x14ac:dyDescent="0.25">
      <c r="A116" s="64" t="s">
        <v>89</v>
      </c>
      <c r="B116" s="99"/>
      <c r="C116" s="99"/>
      <c r="E116" s="274" t="s">
        <v>723</v>
      </c>
      <c r="F116" s="274"/>
      <c r="G116" s="274"/>
      <c r="H116" s="274"/>
      <c r="J116" s="34">
        <v>0</v>
      </c>
      <c r="K116" s="34"/>
      <c r="L116" s="34"/>
      <c r="M116" s="34"/>
      <c r="N116" s="34">
        <f>P116-L116</f>
        <v>0</v>
      </c>
      <c r="O116" s="34"/>
      <c r="P116" s="34"/>
      <c r="Q116" s="34"/>
      <c r="R116" s="34"/>
    </row>
    <row r="117" spans="1:18" s="7" customFormat="1" ht="18" hidden="1" customHeight="1" x14ac:dyDescent="0.25">
      <c r="A117" s="75" t="s">
        <v>104</v>
      </c>
      <c r="B117" s="99"/>
      <c r="C117" s="99"/>
      <c r="D117" s="101"/>
      <c r="E117" s="274" t="s">
        <v>727</v>
      </c>
      <c r="F117" s="274"/>
      <c r="G117" s="274"/>
      <c r="H117" s="274"/>
      <c r="J117" s="34"/>
      <c r="K117" s="34"/>
      <c r="L117" s="34"/>
      <c r="M117" s="34"/>
      <c r="N117" s="34" t="s">
        <v>267</v>
      </c>
      <c r="O117" s="34"/>
      <c r="P117" s="34"/>
      <c r="Q117" s="34"/>
      <c r="R117" s="34"/>
    </row>
    <row r="118" spans="1:18" s="7" customFormat="1" ht="18" hidden="1" customHeight="1" x14ac:dyDescent="0.25">
      <c r="A118" s="75" t="s">
        <v>105</v>
      </c>
      <c r="B118" s="99"/>
      <c r="C118" s="99"/>
      <c r="D118" s="101"/>
      <c r="E118" s="274" t="s">
        <v>728</v>
      </c>
      <c r="F118" s="274"/>
      <c r="G118" s="274"/>
      <c r="H118" s="27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s="7" customFormat="1" ht="18" customHeight="1" x14ac:dyDescent="0.25">
      <c r="A119" s="75" t="s">
        <v>106</v>
      </c>
      <c r="B119" s="99"/>
      <c r="C119" s="99"/>
      <c r="D119" s="101"/>
      <c r="E119" s="274" t="s">
        <v>615</v>
      </c>
      <c r="F119" s="274"/>
      <c r="G119" s="274"/>
      <c r="H119" s="274"/>
      <c r="J119" s="34">
        <v>0</v>
      </c>
      <c r="K119" s="34"/>
      <c r="L119" s="34"/>
      <c r="M119" s="34"/>
      <c r="N119" s="34"/>
      <c r="O119" s="34"/>
      <c r="P119" s="34"/>
      <c r="Q119" s="34"/>
      <c r="R119" s="34">
        <v>150000</v>
      </c>
    </row>
    <row r="120" spans="1:18" s="7" customFormat="1" ht="12.75" hidden="1" customHeight="1" x14ac:dyDescent="0.25">
      <c r="A120" s="75" t="s">
        <v>177</v>
      </c>
      <c r="B120" s="99"/>
      <c r="C120" s="99"/>
      <c r="D120" s="101"/>
      <c r="E120" s="100">
        <v>1</v>
      </c>
      <c r="F120" s="101" t="s">
        <v>92</v>
      </c>
      <c r="G120" s="100" t="s">
        <v>28</v>
      </c>
      <c r="H120" s="100" t="s">
        <v>8</v>
      </c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s="7" customFormat="1" ht="12.75" hidden="1" customHeight="1" x14ac:dyDescent="0.25">
      <c r="A121" s="75" t="s">
        <v>178</v>
      </c>
      <c r="B121" s="99"/>
      <c r="C121" s="99"/>
      <c r="D121" s="101"/>
      <c r="E121" s="100">
        <v>1</v>
      </c>
      <c r="F121" s="101" t="s">
        <v>92</v>
      </c>
      <c r="G121" s="100" t="s">
        <v>28</v>
      </c>
      <c r="H121" s="100" t="s">
        <v>44</v>
      </c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s="25" customFormat="1" ht="19" customHeight="1" x14ac:dyDescent="0.3">
      <c r="A122" s="261" t="s">
        <v>107</v>
      </c>
      <c r="B122" s="24"/>
      <c r="C122" s="24"/>
      <c r="J122" s="20">
        <f>SUM(J102:J121)</f>
        <v>0</v>
      </c>
      <c r="K122" s="21"/>
      <c r="L122" s="20">
        <f>SUM(L102:L117)</f>
        <v>0</v>
      </c>
      <c r="M122" s="148"/>
      <c r="N122" s="20">
        <f>SUM(N102:N121)</f>
        <v>0</v>
      </c>
      <c r="O122" s="148"/>
      <c r="P122" s="20">
        <f>SUM(P102:P121)</f>
        <v>0</v>
      </c>
      <c r="Q122" s="148"/>
      <c r="R122" s="20">
        <f>SUM(R102:R121)</f>
        <v>850000</v>
      </c>
    </row>
    <row r="123" spans="1:18" s="7" customFormat="1" ht="6" customHeight="1" x14ac:dyDescent="0.25"/>
    <row r="124" spans="1:18" s="7" customFormat="1" ht="20.149999999999999" customHeight="1" thickBot="1" x14ac:dyDescent="0.35">
      <c r="A124" s="11" t="s">
        <v>109</v>
      </c>
      <c r="B124" s="26"/>
      <c r="C124" s="26"/>
      <c r="J124" s="27">
        <f>J87+J122</f>
        <v>2863492.42</v>
      </c>
      <c r="K124" s="21"/>
      <c r="L124" s="27">
        <f>L87+L122</f>
        <v>1903796.38</v>
      </c>
      <c r="N124" s="27">
        <f>N87+N122</f>
        <v>8776203.6199999992</v>
      </c>
      <c r="P124" s="27">
        <f>P87+P122</f>
        <v>10680000</v>
      </c>
      <c r="R124" s="27">
        <f>R87+R122</f>
        <v>8702000</v>
      </c>
    </row>
    <row r="125" spans="1:18" s="7" customFormat="1" ht="20.149999999999999" customHeight="1" thickTop="1" x14ac:dyDescent="0.3">
      <c r="A125" s="11"/>
      <c r="B125" s="26"/>
      <c r="C125" s="26"/>
      <c r="J125" s="21"/>
      <c r="K125" s="21"/>
      <c r="L125" s="21"/>
      <c r="N125" s="21"/>
      <c r="P125" s="21"/>
      <c r="R125" s="21"/>
    </row>
    <row r="126" spans="1:18" s="7" customFormat="1" ht="20.149999999999999" customHeight="1" x14ac:dyDescent="0.3">
      <c r="A126" s="11"/>
      <c r="B126" s="26"/>
      <c r="C126" s="26"/>
      <c r="J126" s="21"/>
      <c r="K126" s="21"/>
      <c r="L126" s="21"/>
      <c r="N126" s="21"/>
      <c r="P126" s="21"/>
      <c r="R126" s="21"/>
    </row>
    <row r="127" spans="1:18" s="7" customFormat="1" x14ac:dyDescent="0.25">
      <c r="A127" s="29"/>
      <c r="B127" s="29"/>
      <c r="C127" s="29"/>
      <c r="D127" s="32"/>
      <c r="E127" s="29"/>
      <c r="F127" s="29"/>
      <c r="H127" s="33"/>
      <c r="I127" s="33"/>
      <c r="J127" s="33"/>
      <c r="K127" s="33"/>
      <c r="L127" s="33"/>
      <c r="M127" s="33"/>
    </row>
    <row r="128" spans="1:18" x14ac:dyDescent="0.25">
      <c r="A128" s="289" t="s">
        <v>132</v>
      </c>
      <c r="B128" s="289"/>
      <c r="C128" s="289"/>
      <c r="D128" s="31"/>
      <c r="E128" s="30"/>
      <c r="G128" s="29"/>
      <c r="I128" s="29"/>
      <c r="J128" s="289" t="s">
        <v>262</v>
      </c>
      <c r="K128" s="289"/>
      <c r="L128" s="289"/>
      <c r="M128" s="42"/>
      <c r="N128" s="44"/>
      <c r="O128" s="44"/>
      <c r="P128" s="43" t="s">
        <v>134</v>
      </c>
    </row>
    <row r="129" spans="1:16" x14ac:dyDescent="0.25">
      <c r="A129" s="259"/>
      <c r="B129" s="259"/>
      <c r="C129" s="259"/>
      <c r="D129" s="31"/>
      <c r="E129" s="30"/>
      <c r="G129" s="29"/>
      <c r="I129" s="29"/>
      <c r="J129" s="259"/>
      <c r="K129" s="259"/>
      <c r="L129" s="259"/>
      <c r="M129" s="42"/>
      <c r="N129" s="44"/>
      <c r="O129" s="44"/>
      <c r="P129" s="43"/>
    </row>
    <row r="130" spans="1:16" x14ac:dyDescent="0.25">
      <c r="A130" s="259"/>
      <c r="B130" s="259"/>
      <c r="C130" s="259"/>
      <c r="D130" s="31"/>
      <c r="E130" s="30"/>
      <c r="G130" s="29"/>
      <c r="I130" s="29"/>
      <c r="J130" s="259"/>
      <c r="K130" s="259"/>
      <c r="L130" s="259"/>
      <c r="M130" s="42"/>
      <c r="N130" s="44"/>
      <c r="O130" s="44"/>
      <c r="P130" s="43"/>
    </row>
    <row r="131" spans="1:16" x14ac:dyDescent="0.25">
      <c r="A131" s="45"/>
      <c r="D131" s="31"/>
      <c r="E131" s="46"/>
      <c r="G131" s="29"/>
      <c r="I131" s="29"/>
      <c r="J131" s="187"/>
      <c r="M131" s="187"/>
      <c r="N131" s="34"/>
      <c r="O131" s="34"/>
      <c r="P131" s="46"/>
    </row>
    <row r="132" spans="1:16" x14ac:dyDescent="0.25">
      <c r="A132" s="47"/>
      <c r="D132" s="29"/>
      <c r="E132" s="48"/>
      <c r="G132" s="29"/>
      <c r="I132" s="29"/>
      <c r="J132" s="29"/>
      <c r="M132" s="29"/>
      <c r="P132" s="48"/>
    </row>
    <row r="133" spans="1:16" ht="13" x14ac:dyDescent="0.3">
      <c r="A133" s="292" t="s">
        <v>864</v>
      </c>
      <c r="B133" s="292"/>
      <c r="C133" s="292"/>
      <c r="D133" s="50"/>
      <c r="E133" s="51"/>
      <c r="G133" s="29"/>
      <c r="I133" s="29"/>
      <c r="J133" s="292" t="s">
        <v>274</v>
      </c>
      <c r="K133" s="292"/>
      <c r="L133" s="292"/>
      <c r="M133" s="52"/>
      <c r="N133" s="54"/>
      <c r="O133" s="54"/>
      <c r="P133" s="53" t="s">
        <v>136</v>
      </c>
    </row>
    <row r="134" spans="1:16" x14ac:dyDescent="0.25">
      <c r="A134" s="289" t="s">
        <v>865</v>
      </c>
      <c r="B134" s="289"/>
      <c r="C134" s="289"/>
      <c r="D134" s="29"/>
      <c r="E134" s="30"/>
      <c r="G134" s="29"/>
      <c r="I134" s="29"/>
      <c r="J134" s="289" t="s">
        <v>255</v>
      </c>
      <c r="K134" s="289"/>
      <c r="L134" s="289"/>
      <c r="M134" s="31"/>
      <c r="N134" s="33"/>
      <c r="O134" s="33"/>
      <c r="P134" s="55" t="s">
        <v>138</v>
      </c>
    </row>
  </sheetData>
  <customSheetViews>
    <customSheetView guid="{DE3A1FFE-44A0-41BD-98AB-2A2226968564}" scale="90" showPageBreaks="1" hiddenRows="1" view="pageBreakPreview">
      <pane xSplit="1" ySplit="14" topLeftCell="B97" activePane="bottomRight" state="frozen"/>
      <selection pane="bottomRight" activeCell="L121" sqref="L121"/>
      <pageMargins left="0.75" right="0.5" top="1" bottom="0.7" header="0.75" footer="0.4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cale="90" showPageBreaks="1" hiddenRows="1" view="pageBreakPreview">
      <pane xSplit="1" ySplit="14" topLeftCell="B67" activePane="bottomRight" state="frozen"/>
      <selection pane="bottomRight" activeCell="R39" sqref="R39"/>
      <pageMargins left="0.75" right="0.5" top="1" bottom="0.7" header="0.75" footer="0.4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1998FCB8-1FEB-4076-ACE6-A225EE4366B3}" scale="90" showPageBreaks="1" printArea="1" hiddenRows="1" view="pageBreakPreview">
      <pane xSplit="1" ySplit="14" topLeftCell="B97" activePane="bottomRight" state="frozen"/>
      <selection pane="bottomRight" activeCell="L121" sqref="L121"/>
      <pageMargins left="0.75" right="0.5" top="1" bottom="0.7" header="0.75" footer="0.4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51">
    <mergeCell ref="A134:C134"/>
    <mergeCell ref="J134:L134"/>
    <mergeCell ref="E85:H85"/>
    <mergeCell ref="E86:H86"/>
    <mergeCell ref="A87:C87"/>
    <mergeCell ref="E116:H116"/>
    <mergeCell ref="E117:H117"/>
    <mergeCell ref="E118:H118"/>
    <mergeCell ref="E119:H119"/>
    <mergeCell ref="A128:C128"/>
    <mergeCell ref="J128:L128"/>
    <mergeCell ref="A133:C133"/>
    <mergeCell ref="J133:L133"/>
    <mergeCell ref="E103:H103"/>
    <mergeCell ref="E84:H84"/>
    <mergeCell ref="E73:H73"/>
    <mergeCell ref="E74:H74"/>
    <mergeCell ref="E75:H75"/>
    <mergeCell ref="E76:H76"/>
    <mergeCell ref="E77:H77"/>
    <mergeCell ref="E78:H78"/>
    <mergeCell ref="E79:H79"/>
    <mergeCell ref="E80:H80"/>
    <mergeCell ref="E81:H81"/>
    <mergeCell ref="E82:H82"/>
    <mergeCell ref="E83:H83"/>
    <mergeCell ref="E72:H72"/>
    <mergeCell ref="E39:H39"/>
    <mergeCell ref="E40:H40"/>
    <mergeCell ref="E41:H41"/>
    <mergeCell ref="E42:H42"/>
    <mergeCell ref="E65:H65"/>
    <mergeCell ref="E66:H66"/>
    <mergeCell ref="E67:H67"/>
    <mergeCell ref="E68:H68"/>
    <mergeCell ref="E69:H69"/>
    <mergeCell ref="E70:H70"/>
    <mergeCell ref="E71:H71"/>
    <mergeCell ref="E38:H38"/>
    <mergeCell ref="E37:H37"/>
    <mergeCell ref="A3:S3"/>
    <mergeCell ref="A4:S4"/>
    <mergeCell ref="L11:P11"/>
    <mergeCell ref="P12:P14"/>
    <mergeCell ref="A13:C13"/>
    <mergeCell ref="E13:H13"/>
    <mergeCell ref="A15:C15"/>
    <mergeCell ref="E15:H15"/>
    <mergeCell ref="E18:H18"/>
    <mergeCell ref="E29:H29"/>
    <mergeCell ref="E35:H35"/>
  </mergeCells>
  <printOptions horizontalCentered="1"/>
  <pageMargins left="0.75" right="0.5" top="1" bottom="1" header="0.75" footer="0.45"/>
  <pageSetup paperSize="5" scale="90" orientation="landscape" horizontalDpi="4294967292" verticalDpi="300" r:id="rId4"/>
  <headerFooter alignWithMargins="0">
    <oddHeader xml:space="preserve">&amp;R&amp;"Arial,Bold"&amp;10      </oddHeader>
    <oddFooter>&amp;C&amp;"Arial Narrow,Regular"&amp;9Page &amp;P of &amp;N</oddFooter>
  </headerFooter>
  <rowBreaks count="1" manualBreakCount="1">
    <brk id="99" max="18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67"/>
  <sheetViews>
    <sheetView view="pageBreakPreview" zoomScaleNormal="85" zoomScaleSheetLayoutView="100" workbookViewId="0">
      <pane xSplit="1" ySplit="16" topLeftCell="B17" activePane="bottomRight" state="frozen"/>
      <selection pane="topRight" activeCell="B1" sqref="B1"/>
      <selection pane="bottomLeft" activeCell="A15" sqref="A15"/>
      <selection pane="bottomRight" activeCell="C21" sqref="C21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9" width="8.84375" style="1"/>
    <col min="20" max="20" width="11.07421875" style="1" bestFit="1" customWidth="1"/>
    <col min="21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224</v>
      </c>
      <c r="H6" s="3"/>
      <c r="I6" s="3"/>
      <c r="R6" s="71"/>
    </row>
    <row r="7" spans="1:19" ht="15" customHeight="1" x14ac:dyDescent="0.3">
      <c r="A7" s="5" t="s">
        <v>118</v>
      </c>
      <c r="B7" s="2" t="s">
        <v>112</v>
      </c>
      <c r="C7" s="5" t="s">
        <v>788</v>
      </c>
    </row>
    <row r="8" spans="1:19" ht="15" customHeight="1" x14ac:dyDescent="0.3">
      <c r="A8" s="5" t="s">
        <v>119</v>
      </c>
      <c r="B8" s="2" t="s">
        <v>112</v>
      </c>
      <c r="C8" s="5" t="s">
        <v>225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164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7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39"/>
      <c r="L13" s="39" t="s">
        <v>319</v>
      </c>
      <c r="M13" s="39"/>
      <c r="N13" s="39" t="s">
        <v>319</v>
      </c>
      <c r="O13" s="39"/>
      <c r="P13" s="287"/>
      <c r="Q13" s="40"/>
      <c r="R13" s="39">
        <v>2022</v>
      </c>
    </row>
    <row r="14" spans="1:19" ht="15" customHeight="1" x14ac:dyDescent="0.25">
      <c r="A14" s="257"/>
      <c r="B14" s="163"/>
      <c r="C14" s="163"/>
      <c r="D14" s="9"/>
      <c r="E14" s="163"/>
      <c r="F14" s="163"/>
      <c r="G14" s="163"/>
      <c r="H14" s="163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87"/>
      <c r="Q14" s="40"/>
      <c r="R14" s="181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21" ht="15" customHeight="1" x14ac:dyDescent="0.3">
      <c r="A17" s="178"/>
      <c r="B17" s="178"/>
      <c r="C17" s="178"/>
      <c r="E17" s="304" t="s">
        <v>789</v>
      </c>
      <c r="F17" s="304"/>
      <c r="G17" s="304"/>
      <c r="H17" s="304"/>
      <c r="K17" s="7"/>
      <c r="M17" s="7"/>
      <c r="O17" s="7"/>
      <c r="Q17" s="7"/>
    </row>
    <row r="18" spans="1:21" ht="18" customHeight="1" x14ac:dyDescent="0.3">
      <c r="A18" s="120" t="s">
        <v>187</v>
      </c>
      <c r="B18" s="178"/>
      <c r="C18" s="178"/>
      <c r="E18" s="199"/>
      <c r="F18" s="199"/>
      <c r="G18" s="199"/>
      <c r="H18" s="199"/>
      <c r="K18" s="7"/>
      <c r="M18" s="7"/>
      <c r="O18" s="7"/>
      <c r="Q18" s="7"/>
    </row>
    <row r="19" spans="1:21" ht="14.15" customHeight="1" x14ac:dyDescent="0.3">
      <c r="A19" s="157" t="s">
        <v>281</v>
      </c>
      <c r="B19" s="178"/>
      <c r="C19" s="178"/>
      <c r="E19" s="289" t="s">
        <v>703</v>
      </c>
      <c r="F19" s="289"/>
      <c r="G19" s="289"/>
      <c r="H19" s="289"/>
      <c r="J19" s="1">
        <v>3051136.01</v>
      </c>
      <c r="K19" s="7"/>
      <c r="M19" s="7"/>
      <c r="O19" s="7"/>
      <c r="Q19" s="7"/>
    </row>
    <row r="20" spans="1:21" ht="6" customHeight="1" x14ac:dyDescent="0.3">
      <c r="A20" s="178"/>
      <c r="B20" s="178"/>
      <c r="C20" s="178"/>
      <c r="E20" s="199"/>
      <c r="F20" s="199"/>
      <c r="G20" s="199"/>
      <c r="H20" s="199"/>
      <c r="K20" s="7"/>
      <c r="M20" s="7"/>
      <c r="O20" s="7"/>
      <c r="Q20" s="7"/>
    </row>
    <row r="21" spans="1:21" ht="15" customHeight="1" x14ac:dyDescent="0.3">
      <c r="A21" s="178"/>
      <c r="B21" s="178"/>
      <c r="C21" s="178"/>
      <c r="E21" s="304" t="s">
        <v>791</v>
      </c>
      <c r="F21" s="304"/>
      <c r="G21" s="304"/>
      <c r="H21" s="304"/>
      <c r="K21" s="7"/>
      <c r="M21" s="7"/>
      <c r="O21" s="7"/>
      <c r="Q21" s="7"/>
    </row>
    <row r="22" spans="1:21" ht="18" customHeight="1" x14ac:dyDescent="0.3">
      <c r="A22" s="241" t="s">
        <v>282</v>
      </c>
      <c r="B22" s="178"/>
      <c r="C22" s="178"/>
      <c r="E22" s="304"/>
      <c r="F22" s="304"/>
      <c r="G22" s="304"/>
      <c r="H22" s="304"/>
      <c r="J22" s="149"/>
      <c r="K22" s="7"/>
      <c r="M22" s="7"/>
      <c r="O22" s="7"/>
      <c r="Q22" s="7"/>
    </row>
    <row r="23" spans="1:21" ht="15" customHeight="1" x14ac:dyDescent="0.3">
      <c r="A23" s="242" t="s">
        <v>790</v>
      </c>
      <c r="B23" s="178"/>
      <c r="C23" s="178"/>
      <c r="E23" s="289" t="s">
        <v>500</v>
      </c>
      <c r="F23" s="289"/>
      <c r="G23" s="289"/>
      <c r="H23" s="289"/>
      <c r="K23" s="7"/>
      <c r="M23" s="7"/>
      <c r="O23" s="7"/>
      <c r="Q23" s="7"/>
    </row>
    <row r="24" spans="1:21" ht="6" customHeight="1" x14ac:dyDescent="0.3">
      <c r="B24" s="178"/>
      <c r="C24" s="178"/>
      <c r="E24" s="199"/>
      <c r="F24" s="199"/>
      <c r="G24" s="199"/>
      <c r="H24" s="199"/>
      <c r="K24" s="7"/>
      <c r="M24" s="7"/>
      <c r="O24" s="7"/>
      <c r="Q24" s="7"/>
    </row>
    <row r="25" spans="1:21" ht="18" customHeight="1" x14ac:dyDescent="0.3">
      <c r="A25" s="244" t="s">
        <v>314</v>
      </c>
      <c r="B25" s="178"/>
      <c r="C25" s="178"/>
      <c r="E25" s="304" t="s">
        <v>313</v>
      </c>
      <c r="F25" s="304"/>
      <c r="G25" s="304"/>
      <c r="H25" s="304"/>
      <c r="K25" s="7"/>
      <c r="M25" s="7"/>
      <c r="O25" s="7"/>
      <c r="Q25" s="7"/>
    </row>
    <row r="26" spans="1:21" ht="15" hidden="1" customHeight="1" x14ac:dyDescent="0.25">
      <c r="K26" s="7"/>
      <c r="M26" s="7"/>
      <c r="O26" s="7"/>
      <c r="Q26" s="7"/>
    </row>
    <row r="27" spans="1:21" ht="18" customHeight="1" x14ac:dyDescent="0.3">
      <c r="A27" s="120" t="s">
        <v>187</v>
      </c>
      <c r="K27" s="7"/>
      <c r="M27" s="7"/>
      <c r="N27" s="149"/>
      <c r="O27" s="7"/>
      <c r="Q27" s="7"/>
    </row>
    <row r="28" spans="1:21" ht="15" hidden="1" customHeight="1" x14ac:dyDescent="0.25">
      <c r="A28" s="157" t="s">
        <v>294</v>
      </c>
      <c r="E28" s="30">
        <v>5</v>
      </c>
      <c r="F28" s="122" t="s">
        <v>12</v>
      </c>
      <c r="G28" s="123">
        <v>8</v>
      </c>
      <c r="H28" s="124" t="s">
        <v>8</v>
      </c>
      <c r="K28" s="7"/>
      <c r="M28" s="7"/>
      <c r="N28" s="149"/>
      <c r="O28" s="7"/>
      <c r="Q28" s="7"/>
    </row>
    <row r="29" spans="1:21" ht="15" hidden="1" customHeight="1" x14ac:dyDescent="0.25">
      <c r="A29" s="168" t="s">
        <v>295</v>
      </c>
      <c r="E29" s="30">
        <v>5</v>
      </c>
      <c r="F29" s="122" t="s">
        <v>12</v>
      </c>
      <c r="G29" s="123">
        <v>13</v>
      </c>
      <c r="H29" s="124" t="s">
        <v>10</v>
      </c>
      <c r="K29" s="7"/>
      <c r="M29" s="7"/>
      <c r="N29" s="149"/>
      <c r="O29" s="7"/>
      <c r="Q29" s="7"/>
    </row>
    <row r="30" spans="1:21" ht="15" hidden="1" customHeight="1" x14ac:dyDescent="0.25">
      <c r="A30" s="121" t="s">
        <v>283</v>
      </c>
      <c r="B30" s="99"/>
      <c r="C30" s="99"/>
      <c r="D30" s="7"/>
      <c r="E30" s="30">
        <v>5</v>
      </c>
      <c r="F30" s="122" t="s">
        <v>12</v>
      </c>
      <c r="G30" s="123">
        <v>13</v>
      </c>
      <c r="H30" s="124" t="s">
        <v>15</v>
      </c>
      <c r="I30" s="88"/>
      <c r="J30" s="88"/>
      <c r="K30" s="88"/>
      <c r="L30" s="88"/>
      <c r="M30" s="88"/>
      <c r="N30" s="34"/>
      <c r="O30" s="7"/>
      <c r="Q30" s="7"/>
    </row>
    <row r="31" spans="1:21" ht="15" customHeight="1" x14ac:dyDescent="0.25">
      <c r="A31" s="31" t="s">
        <v>281</v>
      </c>
      <c r="B31" s="99"/>
      <c r="C31" s="99"/>
      <c r="D31" s="7"/>
      <c r="E31" s="289" t="s">
        <v>703</v>
      </c>
      <c r="F31" s="289"/>
      <c r="G31" s="289"/>
      <c r="H31" s="289"/>
      <c r="I31" s="88"/>
      <c r="J31" s="44"/>
      <c r="K31" s="88"/>
      <c r="L31" s="77">
        <v>1092639.93</v>
      </c>
      <c r="M31" s="88"/>
      <c r="N31" s="34">
        <f>P31-L31</f>
        <v>107360.07000000007</v>
      </c>
      <c r="O31" s="7"/>
      <c r="P31" s="1">
        <v>1200000</v>
      </c>
      <c r="Q31" s="7"/>
      <c r="R31" s="1">
        <v>9120000</v>
      </c>
      <c r="U31" s="1">
        <f>N31-95000.35</f>
        <v>12359.720000000059</v>
      </c>
    </row>
    <row r="32" spans="1:21" ht="6" customHeight="1" x14ac:dyDescent="0.3">
      <c r="A32" s="62"/>
      <c r="K32" s="7"/>
      <c r="M32" s="7"/>
      <c r="N32" s="149"/>
      <c r="O32" s="7"/>
      <c r="Q32" s="7"/>
    </row>
    <row r="33" spans="1:20" s="7" customFormat="1" ht="18" customHeight="1" x14ac:dyDescent="0.3">
      <c r="A33" s="62" t="s">
        <v>189</v>
      </c>
      <c r="B33" s="11"/>
      <c r="C33" s="11"/>
      <c r="N33" s="34"/>
    </row>
    <row r="34" spans="1:20" s="7" customFormat="1" ht="15" hidden="1" customHeight="1" x14ac:dyDescent="0.25">
      <c r="A34" s="31" t="s">
        <v>250</v>
      </c>
      <c r="B34" s="99"/>
      <c r="C34" s="99"/>
      <c r="E34" s="30">
        <v>1</v>
      </c>
      <c r="F34" s="127" t="s">
        <v>92</v>
      </c>
      <c r="G34" s="30" t="s">
        <v>12</v>
      </c>
      <c r="H34" s="124" t="s">
        <v>48</v>
      </c>
      <c r="J34" s="77"/>
      <c r="L34" s="77"/>
      <c r="N34" s="34"/>
      <c r="P34" s="77"/>
      <c r="R34" s="34"/>
    </row>
    <row r="35" spans="1:20" s="7" customFormat="1" ht="15" hidden="1" customHeight="1" x14ac:dyDescent="0.25">
      <c r="A35" s="135" t="s">
        <v>234</v>
      </c>
      <c r="B35" s="99"/>
      <c r="C35" s="99"/>
      <c r="E35" s="30">
        <v>1</v>
      </c>
      <c r="F35" s="127" t="s">
        <v>92</v>
      </c>
      <c r="G35" s="30" t="s">
        <v>28</v>
      </c>
      <c r="H35" s="124" t="s">
        <v>10</v>
      </c>
      <c r="J35" s="77"/>
      <c r="L35" s="77"/>
      <c r="N35" s="34"/>
      <c r="P35" s="77"/>
      <c r="R35" s="34"/>
    </row>
    <row r="36" spans="1:20" s="7" customFormat="1" ht="15" hidden="1" customHeight="1" x14ac:dyDescent="0.25">
      <c r="A36" s="31" t="s">
        <v>230</v>
      </c>
      <c r="B36" s="99"/>
      <c r="C36" s="99"/>
      <c r="E36" s="30">
        <v>1</v>
      </c>
      <c r="F36" s="127" t="s">
        <v>92</v>
      </c>
      <c r="G36" s="30" t="s">
        <v>28</v>
      </c>
      <c r="H36" s="30" t="s">
        <v>17</v>
      </c>
      <c r="J36" s="77"/>
      <c r="L36" s="77"/>
      <c r="N36" s="34"/>
      <c r="P36" s="77"/>
      <c r="R36" s="34"/>
    </row>
    <row r="37" spans="1:20" s="7" customFormat="1" ht="15" hidden="1" customHeight="1" x14ac:dyDescent="0.25">
      <c r="A37" s="31" t="s">
        <v>231</v>
      </c>
      <c r="B37" s="104"/>
      <c r="C37" s="104"/>
      <c r="D37" s="101"/>
      <c r="E37" s="30">
        <v>1</v>
      </c>
      <c r="F37" s="127" t="s">
        <v>92</v>
      </c>
      <c r="G37" s="30" t="s">
        <v>28</v>
      </c>
      <c r="H37" s="124" t="s">
        <v>48</v>
      </c>
      <c r="J37" s="77"/>
      <c r="L37" s="77"/>
      <c r="N37" s="34"/>
      <c r="P37" s="77"/>
      <c r="R37" s="34"/>
    </row>
    <row r="38" spans="1:20" s="7" customFormat="1" ht="15" hidden="1" customHeight="1" x14ac:dyDescent="0.25">
      <c r="A38" s="31" t="s">
        <v>93</v>
      </c>
      <c r="B38" s="99"/>
      <c r="C38" s="99"/>
      <c r="E38" s="30">
        <v>1</v>
      </c>
      <c r="F38" s="127" t="s">
        <v>92</v>
      </c>
      <c r="G38" s="30" t="s">
        <v>33</v>
      </c>
      <c r="H38" s="124" t="s">
        <v>8</v>
      </c>
      <c r="J38" s="77"/>
      <c r="L38" s="77"/>
      <c r="N38" s="34"/>
      <c r="P38" s="77"/>
      <c r="R38" s="34"/>
    </row>
    <row r="39" spans="1:20" s="7" customFormat="1" ht="14.15" customHeight="1" x14ac:dyDescent="0.25">
      <c r="A39" s="31" t="s">
        <v>93</v>
      </c>
      <c r="B39" s="99"/>
      <c r="C39" s="99"/>
      <c r="E39" s="289" t="s">
        <v>500</v>
      </c>
      <c r="F39" s="289"/>
      <c r="G39" s="289"/>
      <c r="H39" s="289"/>
      <c r="J39" s="77"/>
      <c r="L39" s="77"/>
      <c r="N39" s="34">
        <f>P39-L39</f>
        <v>119520000</v>
      </c>
      <c r="P39" s="77">
        <v>119520000</v>
      </c>
      <c r="R39" s="34">
        <v>111090000</v>
      </c>
    </row>
    <row r="40" spans="1:20" s="7" customFormat="1" ht="15" hidden="1" customHeight="1" x14ac:dyDescent="0.25">
      <c r="A40" s="31" t="s">
        <v>229</v>
      </c>
      <c r="B40" s="99"/>
      <c r="C40" s="99"/>
      <c r="E40" s="30">
        <v>1</v>
      </c>
      <c r="F40" s="127" t="s">
        <v>92</v>
      </c>
      <c r="G40" s="30" t="s">
        <v>33</v>
      </c>
      <c r="H40" s="30" t="s">
        <v>10</v>
      </c>
      <c r="J40" s="77"/>
      <c r="L40" s="77"/>
      <c r="N40" s="34">
        <f t="shared" ref="N40:N57" si="0">P40-L40</f>
        <v>0</v>
      </c>
      <c r="P40" s="77"/>
      <c r="R40" s="34"/>
    </row>
    <row r="41" spans="1:20" s="7" customFormat="1" ht="15" hidden="1" customHeight="1" x14ac:dyDescent="0.25">
      <c r="A41" s="31" t="s">
        <v>94</v>
      </c>
      <c r="B41" s="104"/>
      <c r="C41" s="104"/>
      <c r="E41" s="30">
        <v>1</v>
      </c>
      <c r="F41" s="127" t="s">
        <v>92</v>
      </c>
      <c r="G41" s="30" t="s">
        <v>33</v>
      </c>
      <c r="H41" s="30" t="s">
        <v>48</v>
      </c>
      <c r="J41" s="77"/>
      <c r="L41" s="77"/>
      <c r="N41" s="34">
        <f t="shared" si="0"/>
        <v>0</v>
      </c>
      <c r="P41" s="77"/>
      <c r="R41" s="34"/>
      <c r="T41" s="7">
        <f>SUM(R31:R41)</f>
        <v>120210000</v>
      </c>
    </row>
    <row r="42" spans="1:20" s="7" customFormat="1" ht="15" hidden="1" customHeight="1" x14ac:dyDescent="0.3">
      <c r="A42" s="125" t="s">
        <v>226</v>
      </c>
      <c r="B42" s="99"/>
      <c r="C42" s="99"/>
      <c r="E42" s="303" t="s">
        <v>227</v>
      </c>
      <c r="F42" s="303"/>
      <c r="G42" s="303"/>
      <c r="H42" s="303"/>
      <c r="N42" s="34">
        <f t="shared" si="0"/>
        <v>0</v>
      </c>
    </row>
    <row r="43" spans="1:20" s="7" customFormat="1" ht="15" hidden="1" customHeight="1" x14ac:dyDescent="0.3">
      <c r="A43" s="126" t="s">
        <v>187</v>
      </c>
      <c r="B43" s="99"/>
      <c r="C43" s="99"/>
      <c r="E43" s="100"/>
      <c r="F43" s="101"/>
      <c r="G43" s="100"/>
      <c r="H43" s="102"/>
      <c r="N43" s="34">
        <f t="shared" si="0"/>
        <v>0</v>
      </c>
    </row>
    <row r="44" spans="1:20" s="7" customFormat="1" ht="15" hidden="1" customHeight="1" x14ac:dyDescent="0.25">
      <c r="A44" s="31" t="s">
        <v>281</v>
      </c>
      <c r="B44" s="99"/>
      <c r="C44" s="99"/>
      <c r="E44" s="30">
        <v>5</v>
      </c>
      <c r="F44" s="122" t="s">
        <v>12</v>
      </c>
      <c r="G44" s="123">
        <v>13</v>
      </c>
      <c r="H44" s="124" t="s">
        <v>17</v>
      </c>
      <c r="N44" s="34">
        <f t="shared" si="0"/>
        <v>0</v>
      </c>
    </row>
    <row r="45" spans="1:20" s="7" customFormat="1" ht="15" hidden="1" customHeight="1" x14ac:dyDescent="0.25">
      <c r="A45" s="75"/>
      <c r="B45" s="99"/>
      <c r="C45" s="99"/>
      <c r="E45" s="100"/>
      <c r="F45" s="101"/>
      <c r="G45" s="100"/>
      <c r="H45" s="100"/>
      <c r="N45" s="34">
        <f t="shared" si="0"/>
        <v>0</v>
      </c>
    </row>
    <row r="46" spans="1:20" s="7" customFormat="1" ht="15" hidden="1" customHeight="1" x14ac:dyDescent="0.3">
      <c r="A46" s="62" t="s">
        <v>189</v>
      </c>
      <c r="B46" s="99"/>
      <c r="C46" s="99"/>
      <c r="E46" s="100"/>
      <c r="F46" s="101"/>
      <c r="G46" s="100"/>
      <c r="H46" s="100"/>
      <c r="N46" s="34">
        <f t="shared" si="0"/>
        <v>0</v>
      </c>
    </row>
    <row r="47" spans="1:20" s="7" customFormat="1" ht="15" hidden="1" customHeight="1" x14ac:dyDescent="0.25">
      <c r="A47" s="31" t="s">
        <v>250</v>
      </c>
      <c r="B47" s="123"/>
      <c r="C47" s="123"/>
      <c r="D47" s="88"/>
      <c r="E47" s="30">
        <v>1</v>
      </c>
      <c r="F47" s="127" t="s">
        <v>92</v>
      </c>
      <c r="G47" s="30" t="s">
        <v>12</v>
      </c>
      <c r="H47" s="124" t="s">
        <v>48</v>
      </c>
      <c r="I47" s="88"/>
      <c r="J47" s="77"/>
      <c r="K47" s="88"/>
      <c r="L47" s="77"/>
      <c r="M47" s="88"/>
      <c r="N47" s="34">
        <f t="shared" si="0"/>
        <v>0</v>
      </c>
      <c r="O47" s="88"/>
      <c r="P47" s="77"/>
      <c r="Q47" s="88"/>
      <c r="R47" s="44"/>
    </row>
    <row r="48" spans="1:20" s="7" customFormat="1" ht="15" hidden="1" customHeight="1" x14ac:dyDescent="0.25">
      <c r="A48" s="31" t="s">
        <v>234</v>
      </c>
      <c r="B48" s="123"/>
      <c r="C48" s="123"/>
      <c r="D48" s="88"/>
      <c r="E48" s="30">
        <v>1</v>
      </c>
      <c r="F48" s="127" t="s">
        <v>92</v>
      </c>
      <c r="G48" s="30" t="s">
        <v>28</v>
      </c>
      <c r="H48" s="124" t="s">
        <v>10</v>
      </c>
      <c r="I48" s="88"/>
      <c r="J48" s="77"/>
      <c r="K48" s="88"/>
      <c r="L48" s="77"/>
      <c r="M48" s="88"/>
      <c r="N48" s="34">
        <f t="shared" si="0"/>
        <v>0</v>
      </c>
      <c r="O48" s="88"/>
      <c r="P48" s="77"/>
      <c r="Q48" s="88"/>
      <c r="R48" s="44"/>
    </row>
    <row r="49" spans="1:18" s="7" customFormat="1" ht="15" hidden="1" customHeight="1" x14ac:dyDescent="0.25">
      <c r="A49" s="31" t="s">
        <v>230</v>
      </c>
      <c r="B49" s="123"/>
      <c r="C49" s="123"/>
      <c r="D49" s="88"/>
      <c r="E49" s="30">
        <v>1</v>
      </c>
      <c r="F49" s="127" t="s">
        <v>92</v>
      </c>
      <c r="G49" s="30" t="s">
        <v>28</v>
      </c>
      <c r="H49" s="30" t="s">
        <v>17</v>
      </c>
      <c r="I49" s="88"/>
      <c r="J49" s="77"/>
      <c r="K49" s="88"/>
      <c r="L49" s="77"/>
      <c r="M49" s="88"/>
      <c r="N49" s="34">
        <f t="shared" si="0"/>
        <v>0</v>
      </c>
      <c r="O49" s="88"/>
      <c r="P49" s="77"/>
      <c r="Q49" s="88"/>
      <c r="R49" s="44"/>
    </row>
    <row r="50" spans="1:18" s="7" customFormat="1" ht="15" hidden="1" customHeight="1" x14ac:dyDescent="0.25">
      <c r="A50" s="31" t="s">
        <v>285</v>
      </c>
      <c r="B50" s="128"/>
      <c r="C50" s="128"/>
      <c r="D50" s="127"/>
      <c r="E50" s="30">
        <v>1</v>
      </c>
      <c r="F50" s="127" t="s">
        <v>92</v>
      </c>
      <c r="G50" s="30" t="s">
        <v>28</v>
      </c>
      <c r="H50" s="124" t="s">
        <v>48</v>
      </c>
      <c r="I50" s="88"/>
      <c r="J50" s="77"/>
      <c r="K50" s="88"/>
      <c r="L50" s="77"/>
      <c r="M50" s="88"/>
      <c r="N50" s="34">
        <f t="shared" si="0"/>
        <v>0</v>
      </c>
      <c r="O50" s="88"/>
      <c r="P50" s="77"/>
      <c r="Q50" s="88"/>
      <c r="R50" s="44"/>
    </row>
    <row r="51" spans="1:18" s="7" customFormat="1" ht="15" hidden="1" customHeight="1" x14ac:dyDescent="0.25">
      <c r="A51" s="31" t="s">
        <v>94</v>
      </c>
      <c r="B51" s="123"/>
      <c r="C51" s="123"/>
      <c r="D51" s="88"/>
      <c r="E51" s="30">
        <v>1</v>
      </c>
      <c r="F51" s="127" t="s">
        <v>92</v>
      </c>
      <c r="G51" s="30" t="s">
        <v>33</v>
      </c>
      <c r="H51" s="124" t="s">
        <v>8</v>
      </c>
      <c r="I51" s="88"/>
      <c r="J51" s="77"/>
      <c r="K51" s="88"/>
      <c r="L51" s="77"/>
      <c r="M51" s="88"/>
      <c r="N51" s="34">
        <f t="shared" si="0"/>
        <v>0</v>
      </c>
      <c r="O51" s="88"/>
      <c r="P51" s="77"/>
      <c r="Q51" s="88"/>
      <c r="R51" s="44"/>
    </row>
    <row r="52" spans="1:18" s="7" customFormat="1" ht="15" hidden="1" customHeight="1" x14ac:dyDescent="0.25">
      <c r="A52" s="31"/>
      <c r="B52" s="128"/>
      <c r="C52" s="128"/>
      <c r="D52" s="88"/>
      <c r="E52" s="30"/>
      <c r="F52" s="127"/>
      <c r="G52" s="30"/>
      <c r="H52" s="30"/>
      <c r="I52" s="88"/>
      <c r="J52" s="77"/>
      <c r="K52" s="88"/>
      <c r="L52" s="77"/>
      <c r="M52" s="88"/>
      <c r="N52" s="34">
        <f t="shared" si="0"/>
        <v>0</v>
      </c>
      <c r="O52" s="88"/>
      <c r="P52" s="77"/>
      <c r="Q52" s="88"/>
      <c r="R52" s="44"/>
    </row>
    <row r="53" spans="1:18" s="7" customFormat="1" ht="15" hidden="1" customHeight="1" x14ac:dyDescent="0.25">
      <c r="A53" s="31" t="s">
        <v>250</v>
      </c>
      <c r="B53" s="99"/>
      <c r="C53" s="99"/>
      <c r="E53" s="30">
        <v>1</v>
      </c>
      <c r="F53" s="127" t="s">
        <v>92</v>
      </c>
      <c r="G53" s="30" t="s">
        <v>12</v>
      </c>
      <c r="H53" s="124" t="s">
        <v>48</v>
      </c>
      <c r="J53" s="167"/>
      <c r="L53" s="44"/>
      <c r="N53" s="34">
        <f t="shared" si="0"/>
        <v>0</v>
      </c>
      <c r="P53" s="141"/>
      <c r="R53" s="141"/>
    </row>
    <row r="54" spans="1:18" s="7" customFormat="1" ht="15" hidden="1" customHeight="1" x14ac:dyDescent="0.25">
      <c r="A54" s="31" t="s">
        <v>230</v>
      </c>
      <c r="B54" s="99"/>
      <c r="C54" s="99"/>
      <c r="D54" s="101"/>
      <c r="E54" s="30">
        <v>1</v>
      </c>
      <c r="F54" s="127" t="s">
        <v>92</v>
      </c>
      <c r="G54" s="30" t="s">
        <v>28</v>
      </c>
      <c r="H54" s="30" t="s">
        <v>17</v>
      </c>
      <c r="J54" s="167"/>
      <c r="L54" s="77"/>
      <c r="N54" s="34">
        <f t="shared" si="0"/>
        <v>0</v>
      </c>
      <c r="P54" s="141"/>
      <c r="R54" s="141"/>
    </row>
    <row r="55" spans="1:18" s="7" customFormat="1" ht="15" hidden="1" customHeight="1" x14ac:dyDescent="0.25">
      <c r="A55" s="31" t="s">
        <v>231</v>
      </c>
      <c r="B55" s="99"/>
      <c r="C55" s="99"/>
      <c r="D55" s="101"/>
      <c r="E55" s="30">
        <v>1</v>
      </c>
      <c r="F55" s="127" t="s">
        <v>92</v>
      </c>
      <c r="G55" s="30" t="s">
        <v>28</v>
      </c>
      <c r="H55" s="124" t="s">
        <v>48</v>
      </c>
      <c r="J55" s="77"/>
      <c r="L55" s="77"/>
      <c r="N55" s="34">
        <f t="shared" si="0"/>
        <v>0</v>
      </c>
      <c r="P55" s="77"/>
      <c r="R55" s="44"/>
    </row>
    <row r="56" spans="1:18" s="7" customFormat="1" ht="15" hidden="1" customHeight="1" x14ac:dyDescent="0.25">
      <c r="A56" s="31" t="s">
        <v>93</v>
      </c>
      <c r="B56" s="99"/>
      <c r="C56" s="99"/>
      <c r="D56" s="101"/>
      <c r="E56" s="30">
        <v>1</v>
      </c>
      <c r="F56" s="127" t="s">
        <v>92</v>
      </c>
      <c r="G56" s="30" t="s">
        <v>33</v>
      </c>
      <c r="H56" s="30">
        <v>10</v>
      </c>
      <c r="J56" s="77"/>
      <c r="L56" s="77"/>
      <c r="N56" s="34">
        <f t="shared" si="0"/>
        <v>0</v>
      </c>
      <c r="P56" s="77"/>
      <c r="R56" s="44"/>
    </row>
    <row r="57" spans="1:18" s="7" customFormat="1" ht="14.15" customHeight="1" x14ac:dyDescent="0.25">
      <c r="A57" s="31" t="s">
        <v>94</v>
      </c>
      <c r="B57" s="99"/>
      <c r="C57" s="99"/>
      <c r="D57" s="101"/>
      <c r="E57" s="289" t="s">
        <v>729</v>
      </c>
      <c r="F57" s="289"/>
      <c r="G57" s="289"/>
      <c r="H57" s="289"/>
      <c r="J57" s="77"/>
      <c r="L57" s="77"/>
      <c r="N57" s="34">
        <f t="shared" si="0"/>
        <v>8820000</v>
      </c>
      <c r="P57" s="141">
        <v>8820000</v>
      </c>
      <c r="R57" s="141"/>
    </row>
    <row r="58" spans="1:18" s="7" customFormat="1" ht="6" customHeight="1" x14ac:dyDescent="0.25">
      <c r="J58" s="116"/>
      <c r="L58" s="116"/>
      <c r="N58" s="150"/>
      <c r="P58" s="116"/>
      <c r="R58" s="116"/>
    </row>
    <row r="59" spans="1:18" s="7" customFormat="1" ht="20.149999999999999" customHeight="1" thickBot="1" x14ac:dyDescent="0.35">
      <c r="A59" s="11" t="s">
        <v>109</v>
      </c>
      <c r="B59" s="26"/>
      <c r="C59" s="26"/>
      <c r="J59" s="27">
        <f>SUM(J19:J57)</f>
        <v>3051136.01</v>
      </c>
      <c r="K59" s="21"/>
      <c r="L59" s="27">
        <f>SUM(L30:L57)</f>
        <v>1092639.93</v>
      </c>
      <c r="N59" s="27">
        <f>SUM(N28:N57)</f>
        <v>128447360.06999999</v>
      </c>
      <c r="P59" s="27">
        <f>SUM(P28:P57)</f>
        <v>129540000</v>
      </c>
      <c r="R59" s="27">
        <f>R31+R39+R53+R57</f>
        <v>120210000</v>
      </c>
    </row>
    <row r="60" spans="1:18" s="7" customFormat="1" ht="20.149999999999999" customHeight="1" thickTop="1" x14ac:dyDescent="0.3">
      <c r="A60" s="11"/>
      <c r="B60" s="26"/>
      <c r="C60" s="26"/>
      <c r="J60" s="21"/>
      <c r="K60" s="21"/>
      <c r="L60" s="21"/>
      <c r="N60" s="21"/>
      <c r="P60" s="21"/>
      <c r="R60" s="21"/>
    </row>
    <row r="61" spans="1:18" x14ac:dyDescent="0.25">
      <c r="B61" s="84"/>
      <c r="C61" s="165" t="s">
        <v>132</v>
      </c>
      <c r="D61" s="31"/>
      <c r="E61" s="30"/>
      <c r="G61" s="29"/>
      <c r="I61" s="29"/>
      <c r="J61" s="289" t="s">
        <v>262</v>
      </c>
      <c r="K61" s="289"/>
      <c r="L61" s="289"/>
      <c r="M61" s="42"/>
      <c r="N61" s="44"/>
      <c r="O61" s="44"/>
      <c r="P61" s="43" t="s">
        <v>134</v>
      </c>
    </row>
    <row r="62" spans="1:18" x14ac:dyDescent="0.25">
      <c r="A62" s="68"/>
      <c r="B62" s="84"/>
      <c r="C62" s="164"/>
      <c r="D62" s="31"/>
      <c r="E62" s="30"/>
      <c r="G62" s="29"/>
      <c r="I62" s="29"/>
      <c r="J62" s="165"/>
      <c r="K62" s="165"/>
      <c r="L62" s="165"/>
      <c r="M62" s="42"/>
      <c r="N62" s="44"/>
      <c r="O62" s="44"/>
      <c r="P62" s="43"/>
    </row>
    <row r="63" spans="1:18" x14ac:dyDescent="0.25">
      <c r="A63" s="45"/>
      <c r="B63" s="84"/>
      <c r="C63" s="164"/>
      <c r="D63" s="31"/>
      <c r="E63" s="46"/>
      <c r="G63" s="29"/>
      <c r="I63" s="29"/>
      <c r="J63" s="165"/>
      <c r="M63" s="165"/>
      <c r="N63" s="34"/>
      <c r="O63" s="34"/>
      <c r="P63" s="46"/>
    </row>
    <row r="64" spans="1:18" x14ac:dyDescent="0.25">
      <c r="A64" s="47"/>
      <c r="B64" s="84"/>
      <c r="C64" s="164"/>
      <c r="D64" s="29"/>
      <c r="E64" s="48"/>
      <c r="G64" s="29"/>
      <c r="I64" s="29"/>
      <c r="J64" s="29"/>
      <c r="M64" s="29"/>
      <c r="P64" s="48"/>
    </row>
    <row r="65" spans="2:16" ht="13" x14ac:dyDescent="0.3">
      <c r="B65" s="84"/>
      <c r="C65" s="166" t="s">
        <v>215</v>
      </c>
      <c r="D65" s="50"/>
      <c r="E65" s="51"/>
      <c r="G65" s="29"/>
      <c r="I65" s="29"/>
      <c r="J65" s="292" t="s">
        <v>274</v>
      </c>
      <c r="K65" s="292"/>
      <c r="L65" s="292"/>
      <c r="M65" s="52"/>
      <c r="N65" s="54"/>
      <c r="O65" s="54"/>
      <c r="P65" s="53" t="s">
        <v>136</v>
      </c>
    </row>
    <row r="66" spans="2:16" x14ac:dyDescent="0.25">
      <c r="B66" s="84"/>
      <c r="C66" s="165" t="s">
        <v>268</v>
      </c>
      <c r="D66" s="29"/>
      <c r="E66" s="30"/>
      <c r="G66" s="29"/>
      <c r="I66" s="29"/>
      <c r="J66" s="289" t="s">
        <v>255</v>
      </c>
      <c r="K66" s="289"/>
      <c r="L66" s="289"/>
      <c r="M66" s="31"/>
      <c r="N66" s="33"/>
      <c r="O66" s="33"/>
      <c r="P66" s="55" t="s">
        <v>138</v>
      </c>
    </row>
    <row r="67" spans="2:16" x14ac:dyDescent="0.25">
      <c r="B67" s="84"/>
    </row>
  </sheetData>
  <customSheetViews>
    <customSheetView guid="{DE3A1FFE-44A0-41BD-98AB-2A2226968564}" showPageBreaks="1" printArea="1" hiddenRows="1" view="pageBreakPreview">
      <pane xSplit="1" ySplit="14" topLeftCell="B55" activePane="bottomRight" state="frozen"/>
      <selection pane="bottomRight" activeCell="L29" sqref="L29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L29" sqref="L29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pane xSplit="1" ySplit="14" topLeftCell="B58" activePane="bottomRight" state="frozen"/>
      <selection pane="bottomRight" activeCell="S37" sqref="S37"/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21">
    <mergeCell ref="J61:L61"/>
    <mergeCell ref="J65:L65"/>
    <mergeCell ref="J66:L66"/>
    <mergeCell ref="A15:C15"/>
    <mergeCell ref="E15:H15"/>
    <mergeCell ref="E42:H42"/>
    <mergeCell ref="E25:H25"/>
    <mergeCell ref="E31:H31"/>
    <mergeCell ref="E39:H39"/>
    <mergeCell ref="E57:H57"/>
    <mergeCell ref="E17:H17"/>
    <mergeCell ref="E19:H19"/>
    <mergeCell ref="E21:H21"/>
    <mergeCell ref="E22:H22"/>
    <mergeCell ref="E23:H23"/>
    <mergeCell ref="A3:S3"/>
    <mergeCell ref="A4:S4"/>
    <mergeCell ref="L11:P11"/>
    <mergeCell ref="P12:P14"/>
    <mergeCell ref="A13:C13"/>
    <mergeCell ref="E13:H13"/>
  </mergeCells>
  <printOptions horizontalCentered="1"/>
  <pageMargins left="0.75" right="0.5" top="1" bottom="1" header="0.75" footer="0.5"/>
  <pageSetup paperSize="5" scale="90" orientation="landscape" horizontalDpi="4294967293" verticalDpi="300" r:id="rId4"/>
  <headerFooter alignWithMargins="0">
    <oddFooter>&amp;C&amp;"Arial Narrow,Regular"&amp;9Page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67"/>
  <sheetViews>
    <sheetView view="pageBreakPreview" topLeftCell="A33" zoomScaleNormal="85" zoomScaleSheetLayoutView="100" workbookViewId="0">
      <selection activeCell="A23" sqref="A23:XFD23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9" width="12.07421875" style="1" customWidth="1"/>
    <col min="20" max="20" width="11.07421875" style="1" bestFit="1" customWidth="1"/>
    <col min="21" max="21" width="9.84375" style="1" bestFit="1" customWidth="1"/>
    <col min="22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224</v>
      </c>
      <c r="H6" s="3"/>
      <c r="I6" s="3"/>
      <c r="R6" s="71"/>
    </row>
    <row r="7" spans="1:19" ht="15" customHeight="1" x14ac:dyDescent="0.3">
      <c r="A7" s="5" t="s">
        <v>118</v>
      </c>
      <c r="B7" s="2" t="s">
        <v>112</v>
      </c>
      <c r="C7" s="5" t="s">
        <v>211</v>
      </c>
    </row>
    <row r="8" spans="1:19" ht="15" customHeight="1" x14ac:dyDescent="0.3">
      <c r="A8" s="5" t="s">
        <v>119</v>
      </c>
      <c r="B8" s="2" t="s">
        <v>112</v>
      </c>
      <c r="C8" s="5" t="s">
        <v>225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107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7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39"/>
      <c r="L13" s="39" t="s">
        <v>319</v>
      </c>
      <c r="M13" s="39"/>
      <c r="N13" s="39" t="s">
        <v>319</v>
      </c>
      <c r="O13" s="39"/>
      <c r="P13" s="287"/>
      <c r="Q13" s="40"/>
      <c r="R13" s="39">
        <v>2022</v>
      </c>
    </row>
    <row r="14" spans="1:19" ht="15" customHeight="1" x14ac:dyDescent="0.25">
      <c r="A14" s="106"/>
      <c r="B14" s="106"/>
      <c r="C14" s="106"/>
      <c r="D14" s="9"/>
      <c r="E14" s="106"/>
      <c r="F14" s="106"/>
      <c r="G14" s="106"/>
      <c r="H14" s="106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87"/>
      <c r="Q14" s="40"/>
      <c r="R14" s="181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19" ht="15" customHeight="1" x14ac:dyDescent="0.25">
      <c r="A17" s="305" t="s">
        <v>284</v>
      </c>
      <c r="B17" s="305"/>
      <c r="C17" s="305"/>
      <c r="E17" s="304">
        <v>3999</v>
      </c>
      <c r="F17" s="304"/>
      <c r="G17" s="304"/>
      <c r="H17" s="304"/>
      <c r="K17" s="7"/>
      <c r="M17" s="7"/>
      <c r="O17" s="7"/>
      <c r="Q17" s="7"/>
    </row>
    <row r="18" spans="1:19" ht="15" customHeight="1" x14ac:dyDescent="0.25">
      <c r="A18" s="305"/>
      <c r="B18" s="305"/>
      <c r="C18" s="305"/>
      <c r="E18" s="304"/>
      <c r="F18" s="304"/>
      <c r="G18" s="304"/>
      <c r="H18" s="304"/>
      <c r="K18" s="7"/>
      <c r="M18" s="7"/>
      <c r="O18" s="7"/>
      <c r="Q18" s="7"/>
    </row>
    <row r="19" spans="1:19" ht="6" customHeight="1" x14ac:dyDescent="0.25">
      <c r="K19" s="7"/>
      <c r="M19" s="7"/>
      <c r="O19" s="7"/>
      <c r="Q19" s="7"/>
    </row>
    <row r="20" spans="1:19" ht="15" customHeight="1" x14ac:dyDescent="0.3">
      <c r="A20" s="120" t="s">
        <v>187</v>
      </c>
      <c r="K20" s="7"/>
      <c r="M20" s="7"/>
      <c r="N20" s="149"/>
      <c r="O20" s="7"/>
      <c r="Q20" s="7"/>
    </row>
    <row r="21" spans="1:19" ht="15" customHeight="1" x14ac:dyDescent="0.25">
      <c r="A21" s="157" t="s">
        <v>294</v>
      </c>
      <c r="E21" s="289" t="s">
        <v>767</v>
      </c>
      <c r="F21" s="289"/>
      <c r="G21" s="289"/>
      <c r="H21" s="289"/>
      <c r="J21" s="1">
        <v>3244080.24</v>
      </c>
      <c r="K21" s="7"/>
      <c r="L21" s="77"/>
      <c r="M21" s="7"/>
      <c r="N21" s="149"/>
      <c r="O21" s="7"/>
      <c r="Q21" s="7"/>
    </row>
    <row r="22" spans="1:19" ht="15" customHeight="1" x14ac:dyDescent="0.25">
      <c r="A22" s="177" t="s">
        <v>295</v>
      </c>
      <c r="E22" s="289" t="s">
        <v>765</v>
      </c>
      <c r="F22" s="289"/>
      <c r="G22" s="289"/>
      <c r="H22" s="289"/>
      <c r="I22" s="30"/>
      <c r="J22" s="1">
        <v>68359.460000000006</v>
      </c>
      <c r="K22" s="7"/>
      <c r="L22" s="77"/>
      <c r="M22" s="7"/>
      <c r="N22" s="149"/>
      <c r="O22" s="7"/>
      <c r="Q22" s="7"/>
    </row>
    <row r="23" spans="1:19" ht="15" hidden="1" customHeight="1" x14ac:dyDescent="0.25">
      <c r="A23" s="121" t="s">
        <v>283</v>
      </c>
      <c r="B23" s="99"/>
      <c r="C23" s="99"/>
      <c r="D23" s="7"/>
      <c r="E23" s="306" t="s">
        <v>690</v>
      </c>
      <c r="F23" s="289"/>
      <c r="G23" s="289"/>
      <c r="H23" s="289"/>
      <c r="I23" s="88"/>
      <c r="J23" s="88"/>
      <c r="K23" s="88"/>
      <c r="L23" s="77"/>
      <c r="M23" s="88"/>
      <c r="N23" s="34"/>
      <c r="O23" s="7"/>
      <c r="Q23" s="7"/>
    </row>
    <row r="24" spans="1:19" ht="15" customHeight="1" x14ac:dyDescent="0.25">
      <c r="A24" s="31" t="s">
        <v>281</v>
      </c>
      <c r="B24" s="99"/>
      <c r="C24" s="99"/>
      <c r="D24" s="7"/>
      <c r="E24" s="289" t="s">
        <v>703</v>
      </c>
      <c r="F24" s="289"/>
      <c r="G24" s="289"/>
      <c r="H24" s="289"/>
      <c r="I24" s="88"/>
      <c r="J24" s="88">
        <v>20104125.609999999</v>
      </c>
      <c r="K24" s="88"/>
      <c r="L24" s="77"/>
      <c r="M24" s="88"/>
      <c r="N24" s="34">
        <f t="shared" ref="N24" si="0">P24-L24</f>
        <v>5600000</v>
      </c>
      <c r="O24" s="7"/>
      <c r="P24" s="1">
        <v>5600000</v>
      </c>
      <c r="Q24" s="7"/>
      <c r="R24" s="1">
        <v>2033100</v>
      </c>
    </row>
    <row r="25" spans="1:19" ht="15" customHeight="1" x14ac:dyDescent="0.3">
      <c r="A25" s="62"/>
      <c r="K25" s="7"/>
      <c r="M25" s="7"/>
      <c r="N25" s="149"/>
      <c r="O25" s="7"/>
      <c r="Q25" s="7"/>
      <c r="S25" s="1">
        <f>SUM(J21:J24)</f>
        <v>23416565.309999999</v>
      </c>
    </row>
    <row r="26" spans="1:19" s="7" customFormat="1" ht="16" customHeight="1" x14ac:dyDescent="0.3">
      <c r="A26" s="62" t="s">
        <v>189</v>
      </c>
      <c r="B26" s="11"/>
      <c r="C26" s="11"/>
      <c r="N26" s="34"/>
      <c r="S26" s="7">
        <f>SUM(J27:J34)</f>
        <v>48422723.390000001</v>
      </c>
    </row>
    <row r="27" spans="1:19" s="7" customFormat="1" ht="15" customHeight="1" x14ac:dyDescent="0.25">
      <c r="A27" s="31" t="s">
        <v>250</v>
      </c>
      <c r="B27" s="99"/>
      <c r="C27" s="99"/>
      <c r="E27" s="289" t="s">
        <v>768</v>
      </c>
      <c r="F27" s="289"/>
      <c r="G27" s="289"/>
      <c r="H27" s="289"/>
      <c r="J27" s="77">
        <v>4158893.47</v>
      </c>
      <c r="L27" s="77"/>
      <c r="N27" s="34">
        <f>P27-L27</f>
        <v>2124000</v>
      </c>
      <c r="P27" s="77">
        <v>2124000</v>
      </c>
      <c r="R27" s="34"/>
    </row>
    <row r="28" spans="1:19" s="7" customFormat="1" ht="15.75" customHeight="1" x14ac:dyDescent="0.25">
      <c r="A28" s="31" t="s">
        <v>234</v>
      </c>
      <c r="B28" s="99"/>
      <c r="C28" s="99"/>
      <c r="E28" s="289" t="s">
        <v>773</v>
      </c>
      <c r="F28" s="289"/>
      <c r="G28" s="289"/>
      <c r="H28" s="289"/>
      <c r="J28" s="77"/>
      <c r="L28" s="77"/>
      <c r="N28" s="34"/>
      <c r="P28" s="77"/>
      <c r="R28" s="34">
        <v>4000000</v>
      </c>
    </row>
    <row r="29" spans="1:19" s="7" customFormat="1" ht="15" customHeight="1" x14ac:dyDescent="0.25">
      <c r="A29" s="31" t="s">
        <v>230</v>
      </c>
      <c r="B29" s="99"/>
      <c r="C29" s="99"/>
      <c r="E29" s="289" t="s">
        <v>769</v>
      </c>
      <c r="F29" s="289"/>
      <c r="G29" s="289"/>
      <c r="H29" s="289"/>
      <c r="J29" s="77">
        <v>2587468.02</v>
      </c>
      <c r="L29" s="77"/>
      <c r="N29" s="34"/>
      <c r="P29" s="77"/>
      <c r="R29" s="34">
        <v>4350000</v>
      </c>
      <c r="S29" s="7">
        <f>S25+S26</f>
        <v>71839288.700000003</v>
      </c>
    </row>
    <row r="30" spans="1:19" s="7" customFormat="1" ht="15" customHeight="1" x14ac:dyDescent="0.25">
      <c r="A30" s="31" t="s">
        <v>231</v>
      </c>
      <c r="B30" s="104"/>
      <c r="C30" s="104"/>
      <c r="D30" s="101"/>
      <c r="E30" s="289" t="s">
        <v>770</v>
      </c>
      <c r="F30" s="289"/>
      <c r="G30" s="289"/>
      <c r="H30" s="289"/>
      <c r="J30" s="77">
        <v>1518682.22</v>
      </c>
      <c r="L30" s="77"/>
      <c r="N30" s="34">
        <f t="shared" ref="N30:N34" si="1">P30-L30</f>
        <v>1265300</v>
      </c>
      <c r="P30" s="77">
        <v>1265300</v>
      </c>
      <c r="R30" s="34">
        <v>1200000</v>
      </c>
    </row>
    <row r="31" spans="1:19" s="7" customFormat="1" ht="15" hidden="1" customHeight="1" x14ac:dyDescent="0.25">
      <c r="A31" s="31" t="s">
        <v>93</v>
      </c>
      <c r="B31" s="99"/>
      <c r="C31" s="99"/>
      <c r="E31" s="30">
        <v>1</v>
      </c>
      <c r="F31" s="127" t="s">
        <v>92</v>
      </c>
      <c r="G31" s="30" t="s">
        <v>33</v>
      </c>
      <c r="H31" s="124" t="s">
        <v>8</v>
      </c>
      <c r="J31" s="77"/>
      <c r="L31" s="77"/>
      <c r="N31" s="34">
        <f t="shared" si="1"/>
        <v>0</v>
      </c>
      <c r="P31" s="77"/>
      <c r="R31" s="34"/>
    </row>
    <row r="32" spans="1:19" s="7" customFormat="1" ht="15" customHeight="1" x14ac:dyDescent="0.25">
      <c r="A32" s="31" t="s">
        <v>93</v>
      </c>
      <c r="B32" s="99"/>
      <c r="C32" s="99"/>
      <c r="E32" s="289" t="s">
        <v>500</v>
      </c>
      <c r="F32" s="289"/>
      <c r="G32" s="289"/>
      <c r="H32" s="289"/>
      <c r="J32" s="77"/>
      <c r="L32" s="77">
        <v>2778080.21</v>
      </c>
      <c r="N32" s="34">
        <f>P32-L32</f>
        <v>101147919.79000001</v>
      </c>
      <c r="P32" s="77">
        <v>103926000</v>
      </c>
      <c r="R32" s="34">
        <v>197820</v>
      </c>
    </row>
    <row r="33" spans="1:20" s="7" customFormat="1" ht="15" customHeight="1" x14ac:dyDescent="0.25">
      <c r="A33" s="31" t="s">
        <v>229</v>
      </c>
      <c r="B33" s="99"/>
      <c r="C33" s="99"/>
      <c r="E33" s="289" t="s">
        <v>771</v>
      </c>
      <c r="F33" s="289"/>
      <c r="G33" s="289"/>
      <c r="H33" s="289"/>
      <c r="J33" s="77">
        <v>15541753.52</v>
      </c>
      <c r="L33" s="77"/>
      <c r="N33" s="34">
        <f t="shared" si="1"/>
        <v>528854000</v>
      </c>
      <c r="P33" s="77">
        <v>528854000</v>
      </c>
      <c r="R33" s="34"/>
    </row>
    <row r="34" spans="1:20" s="7" customFormat="1" ht="15" customHeight="1" x14ac:dyDescent="0.25">
      <c r="A34" s="31" t="s">
        <v>94</v>
      </c>
      <c r="B34" s="104"/>
      <c r="C34" s="104"/>
      <c r="E34" s="289" t="s">
        <v>729</v>
      </c>
      <c r="F34" s="289"/>
      <c r="G34" s="289"/>
      <c r="H34" s="289"/>
      <c r="J34" s="77">
        <v>24615926.16</v>
      </c>
      <c r="L34" s="77"/>
      <c r="N34" s="34">
        <f t="shared" si="1"/>
        <v>11200000</v>
      </c>
      <c r="P34" s="77">
        <v>11200000</v>
      </c>
      <c r="R34" s="34">
        <v>3381000</v>
      </c>
      <c r="S34" s="7">
        <f>SUM(P27:P34)</f>
        <v>647369300</v>
      </c>
      <c r="T34" s="7">
        <f>SUM(N27:N34)-631469268.32</f>
        <v>13121951.469999909</v>
      </c>
    </row>
    <row r="35" spans="1:20" s="7" customFormat="1" ht="12.75" customHeight="1" x14ac:dyDescent="0.25">
      <c r="A35" s="75"/>
      <c r="B35" s="99"/>
      <c r="C35" s="99"/>
      <c r="E35" s="100"/>
      <c r="F35" s="101"/>
      <c r="G35" s="100"/>
      <c r="H35" s="100"/>
      <c r="N35" s="34"/>
    </row>
    <row r="36" spans="1:20" s="7" customFormat="1" ht="15" customHeight="1" x14ac:dyDescent="0.3">
      <c r="A36" s="52" t="s">
        <v>226</v>
      </c>
      <c r="B36" s="99"/>
      <c r="C36" s="99"/>
      <c r="E36" s="303" t="s">
        <v>227</v>
      </c>
      <c r="F36" s="303"/>
      <c r="G36" s="303"/>
      <c r="H36" s="303"/>
      <c r="N36" s="34"/>
    </row>
    <row r="37" spans="1:20" s="7" customFormat="1" ht="15" customHeight="1" x14ac:dyDescent="0.3">
      <c r="A37" s="243" t="s">
        <v>187</v>
      </c>
      <c r="B37" s="99"/>
      <c r="C37" s="99"/>
      <c r="E37" s="100"/>
      <c r="F37" s="101"/>
      <c r="G37" s="100"/>
      <c r="H37" s="102"/>
      <c r="N37" s="34"/>
    </row>
    <row r="38" spans="1:20" s="7" customFormat="1" ht="15" customHeight="1" x14ac:dyDescent="0.25">
      <c r="A38" s="31" t="s">
        <v>766</v>
      </c>
      <c r="B38" s="99"/>
      <c r="C38" s="99"/>
      <c r="E38" s="289" t="s">
        <v>765</v>
      </c>
      <c r="F38" s="289"/>
      <c r="G38" s="289"/>
      <c r="H38" s="289"/>
      <c r="J38" s="7">
        <v>2402020.54</v>
      </c>
      <c r="N38" s="34"/>
    </row>
    <row r="39" spans="1:20" s="7" customFormat="1" ht="15" customHeight="1" x14ac:dyDescent="0.25">
      <c r="A39" s="75"/>
      <c r="B39" s="99"/>
      <c r="C39" s="99"/>
      <c r="E39" s="100"/>
      <c r="F39" s="101"/>
      <c r="G39" s="100"/>
      <c r="H39" s="100"/>
      <c r="N39" s="34"/>
    </row>
    <row r="40" spans="1:20" s="7" customFormat="1" ht="15" customHeight="1" x14ac:dyDescent="0.3">
      <c r="A40" s="62" t="s">
        <v>189</v>
      </c>
      <c r="B40" s="99"/>
      <c r="C40" s="99"/>
      <c r="E40" s="100"/>
      <c r="F40" s="101"/>
      <c r="G40" s="100"/>
      <c r="H40" s="100"/>
      <c r="N40" s="34"/>
    </row>
    <row r="41" spans="1:20" s="7" customFormat="1" ht="15" hidden="1" customHeight="1" x14ac:dyDescent="0.25">
      <c r="A41" s="31" t="s">
        <v>250</v>
      </c>
      <c r="B41" s="123"/>
      <c r="C41" s="123"/>
      <c r="D41" s="88"/>
      <c r="E41" s="30">
        <v>1</v>
      </c>
      <c r="F41" s="127" t="s">
        <v>92</v>
      </c>
      <c r="G41" s="30" t="s">
        <v>12</v>
      </c>
      <c r="H41" s="124" t="s">
        <v>48</v>
      </c>
      <c r="I41" s="88"/>
      <c r="J41" s="77"/>
      <c r="K41" s="88"/>
      <c r="L41" s="77"/>
      <c r="M41" s="88"/>
      <c r="N41" s="34"/>
      <c r="O41" s="88"/>
      <c r="P41" s="77"/>
      <c r="Q41" s="88"/>
      <c r="R41" s="44"/>
    </row>
    <row r="42" spans="1:20" s="7" customFormat="1" ht="15" hidden="1" customHeight="1" x14ac:dyDescent="0.25">
      <c r="A42" s="31" t="s">
        <v>234</v>
      </c>
      <c r="B42" s="123"/>
      <c r="C42" s="123"/>
      <c r="D42" s="88"/>
      <c r="E42" s="30">
        <v>1</v>
      </c>
      <c r="F42" s="127" t="s">
        <v>92</v>
      </c>
      <c r="G42" s="30" t="s">
        <v>28</v>
      </c>
      <c r="H42" s="124" t="s">
        <v>10</v>
      </c>
      <c r="I42" s="88"/>
      <c r="J42" s="77"/>
      <c r="K42" s="88"/>
      <c r="L42" s="77"/>
      <c r="M42" s="88"/>
      <c r="N42" s="34"/>
      <c r="O42" s="88"/>
      <c r="P42" s="77"/>
      <c r="Q42" s="88"/>
      <c r="R42" s="44"/>
    </row>
    <row r="43" spans="1:20" s="7" customFormat="1" ht="15" customHeight="1" x14ac:dyDescent="0.25">
      <c r="A43" s="31" t="s">
        <v>250</v>
      </c>
      <c r="B43" s="123"/>
      <c r="C43" s="123"/>
      <c r="D43" s="88"/>
      <c r="E43" s="289" t="s">
        <v>768</v>
      </c>
      <c r="F43" s="289"/>
      <c r="G43" s="289"/>
      <c r="H43" s="289"/>
      <c r="I43" s="88"/>
      <c r="J43" s="77"/>
      <c r="K43" s="88"/>
      <c r="L43" s="77"/>
      <c r="M43" s="88"/>
      <c r="N43" s="34">
        <f>P43-L43</f>
        <v>150000000</v>
      </c>
      <c r="O43" s="88"/>
      <c r="P43" s="77">
        <v>150000000</v>
      </c>
      <c r="Q43" s="88"/>
      <c r="R43" s="44"/>
    </row>
    <row r="44" spans="1:20" s="7" customFormat="1" ht="15" customHeight="1" x14ac:dyDescent="0.25">
      <c r="A44" s="31" t="s">
        <v>230</v>
      </c>
      <c r="B44" s="123"/>
      <c r="C44" s="123"/>
      <c r="D44" s="88"/>
      <c r="E44" s="289" t="s">
        <v>769</v>
      </c>
      <c r="F44" s="289"/>
      <c r="G44" s="289"/>
      <c r="H44" s="289"/>
      <c r="I44" s="88"/>
      <c r="J44" s="77"/>
      <c r="K44" s="88"/>
      <c r="L44" s="77"/>
      <c r="M44" s="88"/>
      <c r="N44" s="34"/>
      <c r="O44" s="88"/>
      <c r="P44" s="77"/>
      <c r="Q44" s="88"/>
      <c r="R44" s="44"/>
    </row>
    <row r="45" spans="1:20" s="7" customFormat="1" ht="15" customHeight="1" x14ac:dyDescent="0.25">
      <c r="A45" s="31" t="s">
        <v>285</v>
      </c>
      <c r="B45" s="128"/>
      <c r="C45" s="128"/>
      <c r="D45" s="127"/>
      <c r="E45" s="289" t="s">
        <v>770</v>
      </c>
      <c r="F45" s="289"/>
      <c r="G45" s="289"/>
      <c r="H45" s="289"/>
      <c r="I45" s="88"/>
      <c r="J45" s="77"/>
      <c r="K45" s="88"/>
      <c r="L45" s="77"/>
      <c r="M45" s="88"/>
      <c r="N45" s="34"/>
      <c r="O45" s="88"/>
      <c r="P45" s="77"/>
      <c r="Q45" s="88"/>
      <c r="R45" s="44"/>
    </row>
    <row r="46" spans="1:20" s="7" customFormat="1" ht="15" customHeight="1" x14ac:dyDescent="0.25">
      <c r="A46" s="31" t="s">
        <v>94</v>
      </c>
      <c r="B46" s="123"/>
      <c r="C46" s="123"/>
      <c r="D46" s="88"/>
      <c r="E46" s="289" t="s">
        <v>500</v>
      </c>
      <c r="F46" s="289"/>
      <c r="G46" s="289"/>
      <c r="H46" s="289"/>
      <c r="I46" s="88"/>
      <c r="J46" s="77"/>
      <c r="K46" s="88"/>
      <c r="L46" s="77"/>
      <c r="M46" s="88"/>
      <c r="N46" s="34"/>
      <c r="O46" s="88"/>
      <c r="P46" s="77"/>
      <c r="Q46" s="88"/>
      <c r="R46" s="44"/>
      <c r="S46" s="7">
        <f>SUM(J38:J46)</f>
        <v>2402020.54</v>
      </c>
    </row>
    <row r="47" spans="1:20" s="7" customFormat="1" ht="10" customHeight="1" x14ac:dyDescent="0.25">
      <c r="A47" s="31"/>
      <c r="B47" s="128"/>
      <c r="C47" s="128"/>
      <c r="D47" s="88"/>
      <c r="E47" s="30"/>
      <c r="F47" s="127"/>
      <c r="G47" s="30"/>
      <c r="H47" s="30"/>
      <c r="I47" s="88"/>
      <c r="J47" s="77"/>
      <c r="K47" s="88"/>
      <c r="L47" s="77"/>
      <c r="M47" s="88"/>
      <c r="N47" s="44"/>
      <c r="O47" s="88"/>
      <c r="P47" s="77"/>
      <c r="Q47" s="88"/>
      <c r="R47" s="44"/>
    </row>
    <row r="48" spans="1:20" s="7" customFormat="1" ht="15" customHeight="1" x14ac:dyDescent="0.3">
      <c r="A48" s="52" t="s">
        <v>297</v>
      </c>
      <c r="B48" s="99"/>
      <c r="C48" s="99"/>
      <c r="E48" s="292">
        <v>6999</v>
      </c>
      <c r="F48" s="292"/>
      <c r="G48" s="292"/>
      <c r="H48" s="292"/>
      <c r="N48" s="34"/>
    </row>
    <row r="49" spans="1:21" s="7" customFormat="1" ht="20.149999999999999" customHeight="1" x14ac:dyDescent="0.3">
      <c r="A49" s="126" t="s">
        <v>187</v>
      </c>
      <c r="B49" s="99"/>
      <c r="C49" s="99"/>
      <c r="E49" s="100"/>
      <c r="F49" s="101"/>
      <c r="G49" s="100"/>
      <c r="H49" s="102"/>
      <c r="N49" s="34"/>
    </row>
    <row r="50" spans="1:21" s="7" customFormat="1" ht="15" customHeight="1" x14ac:dyDescent="0.25">
      <c r="A50" s="31" t="s">
        <v>283</v>
      </c>
      <c r="B50" s="119"/>
      <c r="C50" s="119"/>
      <c r="D50" s="130"/>
      <c r="E50" s="290" t="s">
        <v>690</v>
      </c>
      <c r="F50" s="290"/>
      <c r="G50" s="290"/>
      <c r="H50" s="290"/>
      <c r="J50" s="7">
        <v>3069277.75</v>
      </c>
      <c r="N50" s="149">
        <f t="shared" ref="N50:N58" si="2">P50-L50</f>
        <v>350000</v>
      </c>
      <c r="P50" s="7">
        <v>350000</v>
      </c>
    </row>
    <row r="51" spans="1:21" s="7" customFormat="1" ht="15" customHeight="1" x14ac:dyDescent="0.25">
      <c r="A51" s="31" t="s">
        <v>281</v>
      </c>
      <c r="B51" s="99"/>
      <c r="C51" s="99"/>
      <c r="E51" s="290" t="s">
        <v>703</v>
      </c>
      <c r="F51" s="290"/>
      <c r="G51" s="290"/>
      <c r="H51" s="290"/>
      <c r="I51" s="88"/>
      <c r="J51" s="7">
        <v>17203910.109999999</v>
      </c>
      <c r="K51" s="88"/>
      <c r="L51" s="7">
        <v>16200225.73</v>
      </c>
      <c r="M51" s="88"/>
      <c r="N51" s="149">
        <f t="shared" si="2"/>
        <v>34148274.269999996</v>
      </c>
      <c r="P51" s="34">
        <v>50348500</v>
      </c>
      <c r="R51" s="7">
        <v>23020000</v>
      </c>
      <c r="S51" s="7">
        <f>J50+J51</f>
        <v>20273187.859999999</v>
      </c>
    </row>
    <row r="52" spans="1:21" s="7" customFormat="1" ht="10" customHeight="1" x14ac:dyDescent="0.25">
      <c r="A52" s="31"/>
      <c r="B52" s="99"/>
      <c r="C52" s="99"/>
      <c r="E52" s="30"/>
      <c r="F52" s="122"/>
      <c r="G52" s="123"/>
      <c r="H52" s="124"/>
      <c r="N52" s="149"/>
      <c r="S52" s="7">
        <f>SUM(J54:J58)</f>
        <v>59241870.789999999</v>
      </c>
      <c r="T52" s="7">
        <f>P51+P50</f>
        <v>50698500</v>
      </c>
      <c r="U52" s="7">
        <f>(N50+N51)-2702700.88</f>
        <v>31795573.389999997</v>
      </c>
    </row>
    <row r="53" spans="1:21" s="7" customFormat="1" ht="15" customHeight="1" x14ac:dyDescent="0.3">
      <c r="A53" s="62" t="s">
        <v>189</v>
      </c>
      <c r="B53" s="105"/>
      <c r="C53" s="105"/>
      <c r="E53" s="100"/>
      <c r="F53" s="101"/>
      <c r="G53" s="100"/>
      <c r="H53" s="100"/>
      <c r="N53" s="149"/>
      <c r="S53" s="25"/>
    </row>
    <row r="54" spans="1:21" s="7" customFormat="1" ht="15" customHeight="1" x14ac:dyDescent="0.25">
      <c r="A54" s="31" t="s">
        <v>250</v>
      </c>
      <c r="B54" s="99"/>
      <c r="C54" s="99"/>
      <c r="E54" s="289" t="s">
        <v>768</v>
      </c>
      <c r="F54" s="289"/>
      <c r="G54" s="289"/>
      <c r="H54" s="289"/>
      <c r="J54" s="140">
        <v>3583927.55</v>
      </c>
      <c r="L54" s="44">
        <v>2247550.71</v>
      </c>
      <c r="N54" s="149">
        <f t="shared" si="2"/>
        <v>8492449.2899999991</v>
      </c>
      <c r="P54" s="141">
        <v>10740000</v>
      </c>
      <c r="R54" s="141">
        <v>2240000</v>
      </c>
    </row>
    <row r="55" spans="1:21" s="7" customFormat="1" ht="15" customHeight="1" x14ac:dyDescent="0.25">
      <c r="A55" s="31" t="s">
        <v>230</v>
      </c>
      <c r="B55" s="99"/>
      <c r="C55" s="99"/>
      <c r="D55" s="101"/>
      <c r="E55" s="289" t="s">
        <v>769</v>
      </c>
      <c r="F55" s="289"/>
      <c r="G55" s="289"/>
      <c r="H55" s="289"/>
      <c r="J55" s="140">
        <v>7490343.71</v>
      </c>
      <c r="L55" s="77"/>
      <c r="N55" s="149"/>
      <c r="P55" s="141"/>
      <c r="R55" s="141">
        <v>5320000</v>
      </c>
    </row>
    <row r="56" spans="1:21" s="7" customFormat="1" ht="15" customHeight="1" x14ac:dyDescent="0.25">
      <c r="A56" s="31" t="s">
        <v>231</v>
      </c>
      <c r="B56" s="99"/>
      <c r="C56" s="99"/>
      <c r="D56" s="101"/>
      <c r="E56" s="289" t="s">
        <v>770</v>
      </c>
      <c r="F56" s="289"/>
      <c r="G56" s="289"/>
      <c r="H56" s="289"/>
      <c r="J56" s="77">
        <v>2458665.5299999998</v>
      </c>
      <c r="L56" s="77">
        <v>342830.56</v>
      </c>
      <c r="N56" s="149">
        <f t="shared" si="2"/>
        <v>363169.44</v>
      </c>
      <c r="P56" s="77">
        <v>706000</v>
      </c>
      <c r="R56" s="44"/>
    </row>
    <row r="57" spans="1:21" s="7" customFormat="1" ht="15" customHeight="1" x14ac:dyDescent="0.25">
      <c r="A57" s="31" t="s">
        <v>93</v>
      </c>
      <c r="B57" s="99"/>
      <c r="C57" s="99"/>
      <c r="D57" s="101"/>
      <c r="E57" s="289" t="s">
        <v>500</v>
      </c>
      <c r="F57" s="289"/>
      <c r="G57" s="289"/>
      <c r="H57" s="289"/>
      <c r="J57" s="77">
        <v>8103983.9699999997</v>
      </c>
      <c r="L57" s="77">
        <v>13141194.35</v>
      </c>
      <c r="N57" s="149">
        <f t="shared" si="2"/>
        <v>49357305.649999999</v>
      </c>
      <c r="P57" s="77">
        <v>62498500</v>
      </c>
      <c r="R57" s="44">
        <v>659542200</v>
      </c>
      <c r="S57" s="7">
        <f>SUM(L54:L58)</f>
        <v>41655405.390000001</v>
      </c>
    </row>
    <row r="58" spans="1:21" s="7" customFormat="1" ht="15" customHeight="1" x14ac:dyDescent="0.25">
      <c r="A58" s="31" t="s">
        <v>94</v>
      </c>
      <c r="B58" s="99"/>
      <c r="C58" s="99"/>
      <c r="D58" s="101"/>
      <c r="E58" s="289" t="s">
        <v>729</v>
      </c>
      <c r="F58" s="289"/>
      <c r="G58" s="289"/>
      <c r="H58" s="289"/>
      <c r="J58" s="77">
        <v>37604950.030000001</v>
      </c>
      <c r="L58" s="77">
        <v>25923829.77</v>
      </c>
      <c r="N58" s="149">
        <f t="shared" si="2"/>
        <v>71184170.230000004</v>
      </c>
      <c r="P58" s="141">
        <v>97108000</v>
      </c>
      <c r="R58" s="141">
        <v>81822200</v>
      </c>
      <c r="S58" s="7">
        <f>SUM(P54:P58)</f>
        <v>171052500</v>
      </c>
    </row>
    <row r="59" spans="1:21" s="7" customFormat="1" ht="9.75" customHeight="1" x14ac:dyDescent="0.25">
      <c r="J59" s="116"/>
      <c r="L59" s="116"/>
      <c r="N59" s="150"/>
      <c r="P59" s="116"/>
      <c r="R59" s="116"/>
    </row>
    <row r="60" spans="1:21" s="7" customFormat="1" ht="20.149999999999999" customHeight="1" thickBot="1" x14ac:dyDescent="0.35">
      <c r="A60" s="11" t="s">
        <v>109</v>
      </c>
      <c r="B60" s="26"/>
      <c r="C60" s="26"/>
      <c r="J60" s="27">
        <f>SUM(J21:J59)</f>
        <v>153756367.88999999</v>
      </c>
      <c r="K60" s="21"/>
      <c r="L60" s="27">
        <f>SUM(L21:L59)</f>
        <v>60633711.329999998</v>
      </c>
      <c r="N60" s="27">
        <f>SUM(N21:N59)</f>
        <v>964086588.66999996</v>
      </c>
      <c r="P60" s="27">
        <f>SUM(P21:P59)</f>
        <v>1024720300</v>
      </c>
      <c r="R60" s="27">
        <f>SUM(R21:R59)</f>
        <v>787106320</v>
      </c>
      <c r="S60" s="7">
        <f>SUM(N54:N58)-50749309.74</f>
        <v>78647784.870000005</v>
      </c>
    </row>
    <row r="61" spans="1:21" s="7" customFormat="1" ht="20.149999999999999" customHeight="1" thickTop="1" x14ac:dyDescent="0.3">
      <c r="A61" s="11"/>
      <c r="B61" s="26"/>
      <c r="C61" s="26"/>
      <c r="J61" s="21"/>
      <c r="K61" s="21"/>
      <c r="L61" s="21"/>
      <c r="N61" s="21"/>
      <c r="P61" s="21"/>
      <c r="R61" s="21"/>
    </row>
    <row r="62" spans="1:21" x14ac:dyDescent="0.25">
      <c r="B62" s="84"/>
      <c r="C62" s="108" t="s">
        <v>132</v>
      </c>
      <c r="D62" s="31"/>
      <c r="E62" s="30"/>
      <c r="G62" s="29"/>
      <c r="I62" s="29"/>
      <c r="J62" s="289" t="s">
        <v>262</v>
      </c>
      <c r="K62" s="289"/>
      <c r="L62" s="289"/>
      <c r="M62" s="42"/>
      <c r="N62" s="44"/>
      <c r="O62" s="44"/>
      <c r="P62" s="43" t="s">
        <v>134</v>
      </c>
    </row>
    <row r="63" spans="1:21" x14ac:dyDescent="0.25">
      <c r="A63" s="68"/>
      <c r="B63" s="84"/>
      <c r="C63" s="107"/>
      <c r="D63" s="31"/>
      <c r="E63" s="30"/>
      <c r="G63" s="29"/>
      <c r="I63" s="29"/>
      <c r="J63" s="108"/>
      <c r="K63" s="108"/>
      <c r="L63" s="108"/>
      <c r="M63" s="42"/>
      <c r="N63" s="44"/>
      <c r="O63" s="44"/>
      <c r="P63" s="43"/>
    </row>
    <row r="64" spans="1:21" x14ac:dyDescent="0.25">
      <c r="A64" s="47"/>
      <c r="B64" s="84"/>
      <c r="C64" s="107"/>
      <c r="D64" s="29"/>
      <c r="E64" s="48"/>
      <c r="G64" s="29"/>
      <c r="I64" s="29"/>
      <c r="J64" s="29"/>
      <c r="M64" s="29"/>
      <c r="P64" s="48"/>
    </row>
    <row r="65" spans="2:16" ht="13" x14ac:dyDescent="0.3">
      <c r="B65" s="84"/>
      <c r="C65" s="109" t="s">
        <v>215</v>
      </c>
      <c r="D65" s="50"/>
      <c r="E65" s="51"/>
      <c r="G65" s="29"/>
      <c r="I65" s="29"/>
      <c r="J65" s="292" t="s">
        <v>274</v>
      </c>
      <c r="K65" s="292"/>
      <c r="L65" s="292"/>
      <c r="M65" s="52"/>
      <c r="N65" s="54"/>
      <c r="O65" s="54"/>
      <c r="P65" s="53" t="s">
        <v>136</v>
      </c>
    </row>
    <row r="66" spans="2:16" x14ac:dyDescent="0.25">
      <c r="B66" s="84"/>
      <c r="C66" s="108" t="s">
        <v>268</v>
      </c>
      <c r="D66" s="29"/>
      <c r="E66" s="30"/>
      <c r="G66" s="29"/>
      <c r="I66" s="29"/>
      <c r="J66" s="289" t="s">
        <v>255</v>
      </c>
      <c r="K66" s="289"/>
      <c r="L66" s="289"/>
      <c r="M66" s="31"/>
      <c r="N66" s="33"/>
      <c r="O66" s="33"/>
      <c r="P66" s="55" t="s">
        <v>138</v>
      </c>
    </row>
    <row r="67" spans="2:16" x14ac:dyDescent="0.25">
      <c r="B67" s="84"/>
    </row>
  </sheetData>
  <customSheetViews>
    <customSheetView guid="{DE3A1FFE-44A0-41BD-98AB-2A2226968564}" showPageBreaks="1" printArea="1" view="pageBreakPreview">
      <pane xSplit="1" ySplit="14" topLeftCell="B21" activePane="bottomRight" state="frozen"/>
      <selection pane="bottomRight" activeCell="N46" sqref="N46:N47"/>
      <rowBreaks count="2" manualBreakCount="2">
        <brk id="35" max="18" man="1"/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33" activePane="bottomRight" state="frozen"/>
      <selection pane="bottomRight" activeCell="R55" sqref="R55"/>
      <rowBreaks count="1" manualBreakCount="1">
        <brk id="4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view="pageBreakPreview">
      <pane xSplit="1" ySplit="14" topLeftCell="B21" activePane="bottomRight" state="frozen"/>
      <selection pane="bottomRight" activeCell="N46" sqref="N46:N47"/>
      <rowBreaks count="2" manualBreakCount="2">
        <brk id="35" max="18" man="1"/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selection activeCell="J27" sqref="J27"/>
      <rowBreaks count="1" manualBreakCount="1">
        <brk id="37" max="17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38">
    <mergeCell ref="J62:L62"/>
    <mergeCell ref="J65:L65"/>
    <mergeCell ref="J66:L66"/>
    <mergeCell ref="A15:C15"/>
    <mergeCell ref="E15:H15"/>
    <mergeCell ref="A17:C18"/>
    <mergeCell ref="E17:H18"/>
    <mergeCell ref="E36:H36"/>
    <mergeCell ref="E48:H48"/>
    <mergeCell ref="E38:H38"/>
    <mergeCell ref="E21:H21"/>
    <mergeCell ref="E23:H23"/>
    <mergeCell ref="E22:H22"/>
    <mergeCell ref="E24:H24"/>
    <mergeCell ref="E27:H27"/>
    <mergeCell ref="E29:H29"/>
    <mergeCell ref="A3:S3"/>
    <mergeCell ref="A4:S4"/>
    <mergeCell ref="L11:P11"/>
    <mergeCell ref="P12:P14"/>
    <mergeCell ref="A13:C13"/>
    <mergeCell ref="E13:H13"/>
    <mergeCell ref="E28:H28"/>
    <mergeCell ref="E45:H45"/>
    <mergeCell ref="E46:H46"/>
    <mergeCell ref="E57:H57"/>
    <mergeCell ref="E58:H58"/>
    <mergeCell ref="E50:H50"/>
    <mergeCell ref="E51:H51"/>
    <mergeCell ref="E54:H54"/>
    <mergeCell ref="E55:H55"/>
    <mergeCell ref="E56:H56"/>
    <mergeCell ref="E30:H30"/>
    <mergeCell ref="E32:H32"/>
    <mergeCell ref="E33:H33"/>
    <mergeCell ref="E34:H34"/>
    <mergeCell ref="E44:H44"/>
    <mergeCell ref="E43:H43"/>
  </mergeCells>
  <phoneticPr fontId="15" type="noConversion"/>
  <printOptions horizontalCentered="1"/>
  <pageMargins left="0.75" right="0.5" top="1" bottom="1" header="0.75" footer="0.5"/>
  <pageSetup paperSize="5" scale="90" orientation="landscape" horizontalDpi="4294967293" verticalDpi="300" r:id="rId5"/>
  <headerFooter alignWithMargins="0">
    <oddHeader xml:space="preserve">&amp;R&amp;"Arial,Bold"&amp;10    </oddHeader>
    <oddFooter>&amp;C&amp;"Arial Narrow,Regular"&amp;9Page &amp;P of &amp;N</oddFooter>
  </headerFooter>
  <rowBreaks count="1" manualBreakCount="1">
    <brk id="3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8"/>
  <sheetViews>
    <sheetView view="pageBreakPreview" topLeftCell="A23" zoomScaleSheetLayoutView="100" workbookViewId="0">
      <selection activeCell="R28" sqref="R28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9" width="8.84375" style="1"/>
    <col min="20" max="20" width="24.23046875" style="1" customWidth="1"/>
    <col min="21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" customHeight="1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113</v>
      </c>
      <c r="H6" s="3"/>
      <c r="I6" s="3"/>
      <c r="R6" s="4" t="s">
        <v>1</v>
      </c>
    </row>
    <row r="7" spans="1:19" ht="15" customHeight="1" x14ac:dyDescent="0.3">
      <c r="A7" s="5" t="s">
        <v>118</v>
      </c>
      <c r="B7" s="2" t="s">
        <v>112</v>
      </c>
      <c r="C7" s="5" t="s">
        <v>114</v>
      </c>
    </row>
    <row r="8" spans="1:19" ht="15" customHeight="1" x14ac:dyDescent="0.3">
      <c r="A8" s="5" t="s">
        <v>119</v>
      </c>
      <c r="B8" s="2" t="s">
        <v>112</v>
      </c>
      <c r="C8" s="5" t="s">
        <v>211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230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230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238"/>
      <c r="L13" s="238" t="s">
        <v>319</v>
      </c>
      <c r="M13" s="238"/>
      <c r="N13" s="238" t="s">
        <v>319</v>
      </c>
      <c r="O13" s="238"/>
      <c r="P13" s="287"/>
      <c r="Q13" s="40"/>
      <c r="R13" s="238">
        <v>2022</v>
      </c>
    </row>
    <row r="14" spans="1:19" ht="15" customHeight="1" x14ac:dyDescent="0.25">
      <c r="A14" s="231"/>
      <c r="B14" s="231"/>
      <c r="C14" s="231"/>
      <c r="D14" s="9"/>
      <c r="E14" s="231"/>
      <c r="F14" s="231"/>
      <c r="G14" s="231"/>
      <c r="H14" s="231"/>
      <c r="I14" s="8"/>
      <c r="J14" s="238" t="s">
        <v>123</v>
      </c>
      <c r="K14" s="238"/>
      <c r="L14" s="238" t="s">
        <v>123</v>
      </c>
      <c r="M14" s="238"/>
      <c r="N14" s="238" t="s">
        <v>125</v>
      </c>
      <c r="O14" s="238"/>
      <c r="P14" s="287"/>
      <c r="Q14" s="40"/>
      <c r="R14" s="236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18" s="7" customFormat="1" ht="13" x14ac:dyDescent="0.3">
      <c r="A17" s="62" t="s">
        <v>186</v>
      </c>
      <c r="B17" s="12"/>
      <c r="C17" s="12"/>
      <c r="J17" s="13"/>
      <c r="K17" s="13"/>
    </row>
    <row r="18" spans="1:18" s="7" customFormat="1" ht="15.75" customHeight="1" x14ac:dyDescent="0.25">
      <c r="A18" s="75" t="s">
        <v>6</v>
      </c>
      <c r="B18" s="99"/>
      <c r="C18" s="99"/>
      <c r="D18" s="100"/>
      <c r="E18" s="274" t="s">
        <v>324</v>
      </c>
      <c r="F18" s="274"/>
      <c r="G18" s="274"/>
      <c r="H18" s="274"/>
      <c r="I18" s="100"/>
      <c r="J18" s="34"/>
      <c r="K18" s="13"/>
      <c r="L18" s="34"/>
      <c r="M18" s="34"/>
      <c r="N18" s="34"/>
      <c r="O18" s="34"/>
      <c r="P18" s="34"/>
      <c r="Q18" s="34"/>
      <c r="R18" s="77">
        <v>5077163.67</v>
      </c>
    </row>
    <row r="19" spans="1:18" s="7" customFormat="1" ht="15.75" hidden="1" customHeight="1" x14ac:dyDescent="0.25">
      <c r="A19" s="117" t="s">
        <v>9</v>
      </c>
      <c r="B19" s="118"/>
      <c r="C19" s="118"/>
      <c r="E19" s="288" t="s">
        <v>323</v>
      </c>
      <c r="F19" s="288"/>
      <c r="G19" s="288"/>
      <c r="H19" s="288"/>
      <c r="J19" s="34"/>
      <c r="K19" s="35"/>
      <c r="L19" s="34"/>
      <c r="M19" s="34"/>
      <c r="N19" s="34"/>
      <c r="O19" s="34"/>
      <c r="P19" s="34"/>
      <c r="Q19" s="34"/>
      <c r="R19" s="77"/>
    </row>
    <row r="20" spans="1:18" s="7" customFormat="1" ht="15.75" customHeight="1" x14ac:dyDescent="0.25">
      <c r="A20" s="75" t="s">
        <v>11</v>
      </c>
      <c r="B20" s="99"/>
      <c r="C20" s="99"/>
      <c r="D20" s="100"/>
      <c r="E20" s="274" t="s">
        <v>325</v>
      </c>
      <c r="F20" s="274"/>
      <c r="G20" s="274"/>
      <c r="H20" s="274"/>
      <c r="J20" s="34"/>
      <c r="K20" s="13"/>
      <c r="L20" s="34"/>
      <c r="M20" s="34"/>
      <c r="N20" s="34"/>
      <c r="O20" s="34"/>
      <c r="P20" s="34"/>
      <c r="Q20" s="34"/>
      <c r="R20" s="77">
        <v>264000</v>
      </c>
    </row>
    <row r="21" spans="1:18" s="7" customFormat="1" ht="15.75" hidden="1" customHeight="1" x14ac:dyDescent="0.25">
      <c r="A21" s="75" t="s">
        <v>13</v>
      </c>
      <c r="B21" s="99"/>
      <c r="C21" s="99"/>
      <c r="D21" s="100"/>
      <c r="E21" s="274" t="s">
        <v>326</v>
      </c>
      <c r="F21" s="274"/>
      <c r="G21" s="274"/>
      <c r="H21" s="274"/>
      <c r="J21" s="34"/>
      <c r="K21" s="13"/>
      <c r="L21" s="34"/>
      <c r="M21" s="34"/>
      <c r="N21" s="34"/>
      <c r="O21" s="34"/>
      <c r="P21" s="34"/>
      <c r="Q21" s="34"/>
      <c r="R21" s="77"/>
    </row>
    <row r="22" spans="1:18" s="7" customFormat="1" ht="15.75" hidden="1" customHeight="1" x14ac:dyDescent="0.25">
      <c r="A22" s="75" t="s">
        <v>14</v>
      </c>
      <c r="B22" s="99"/>
      <c r="C22" s="99"/>
      <c r="D22" s="100"/>
      <c r="E22" s="274" t="s">
        <v>327</v>
      </c>
      <c r="F22" s="274"/>
      <c r="G22" s="274"/>
      <c r="H22" s="274"/>
      <c r="J22" s="34"/>
      <c r="K22" s="13"/>
      <c r="L22" s="34"/>
      <c r="M22" s="34"/>
      <c r="N22" s="34"/>
      <c r="O22" s="34"/>
      <c r="P22" s="34"/>
      <c r="Q22" s="34"/>
      <c r="R22" s="34"/>
    </row>
    <row r="23" spans="1:18" s="7" customFormat="1" ht="15.75" customHeight="1" x14ac:dyDescent="0.25">
      <c r="A23" s="75" t="s">
        <v>16</v>
      </c>
      <c r="B23" s="99"/>
      <c r="C23" s="99"/>
      <c r="D23" s="100"/>
      <c r="E23" s="274" t="s">
        <v>328</v>
      </c>
      <c r="F23" s="274"/>
      <c r="G23" s="274"/>
      <c r="H23" s="274"/>
      <c r="J23" s="34"/>
      <c r="K23" s="13"/>
      <c r="L23" s="34"/>
      <c r="M23" s="34"/>
      <c r="N23" s="34"/>
      <c r="O23" s="34"/>
      <c r="P23" s="34"/>
      <c r="Q23" s="34"/>
      <c r="R23" s="77">
        <v>66000</v>
      </c>
    </row>
    <row r="24" spans="1:18" s="7" customFormat="1" hidden="1" x14ac:dyDescent="0.25">
      <c r="A24" s="75" t="s">
        <v>140</v>
      </c>
      <c r="B24" s="99"/>
      <c r="C24" s="99"/>
      <c r="D24" s="100"/>
      <c r="E24" s="75" t="s">
        <v>844</v>
      </c>
      <c r="F24" s="75"/>
      <c r="G24" s="75"/>
      <c r="H24" s="75"/>
      <c r="J24" s="34"/>
      <c r="K24" s="13"/>
      <c r="L24" s="34"/>
      <c r="M24" s="34"/>
      <c r="N24" s="34"/>
      <c r="O24" s="34"/>
      <c r="P24" s="34"/>
      <c r="Q24" s="34"/>
      <c r="R24" s="34"/>
    </row>
    <row r="25" spans="1:18" s="7" customFormat="1" ht="15.75" hidden="1" customHeight="1" x14ac:dyDescent="0.25">
      <c r="A25" s="75" t="s">
        <v>18</v>
      </c>
      <c r="B25" s="99"/>
      <c r="C25" s="99"/>
      <c r="D25" s="100"/>
      <c r="E25" s="274" t="s">
        <v>329</v>
      </c>
      <c r="F25" s="274"/>
      <c r="G25" s="274"/>
      <c r="H25" s="274"/>
      <c r="J25" s="34"/>
      <c r="K25" s="13"/>
      <c r="L25" s="34"/>
      <c r="M25" s="34"/>
      <c r="N25" s="34"/>
      <c r="O25" s="34"/>
      <c r="P25" s="34"/>
      <c r="Q25" s="34"/>
      <c r="R25" s="77"/>
    </row>
    <row r="26" spans="1:18" s="7" customFormat="1" ht="15.75" hidden="1" customHeight="1" x14ac:dyDescent="0.25">
      <c r="A26" s="75" t="s">
        <v>22</v>
      </c>
      <c r="B26" s="99"/>
      <c r="C26" s="99"/>
      <c r="D26" s="100"/>
      <c r="E26" s="274" t="s">
        <v>330</v>
      </c>
      <c r="F26" s="274"/>
      <c r="G26" s="274"/>
      <c r="H26" s="274"/>
      <c r="J26" s="34"/>
      <c r="K26" s="13"/>
      <c r="L26" s="34"/>
      <c r="M26" s="34"/>
      <c r="N26" s="34"/>
      <c r="O26" s="34"/>
      <c r="P26" s="34"/>
      <c r="Q26" s="34"/>
      <c r="R26" s="34"/>
    </row>
    <row r="27" spans="1:18" s="7" customFormat="1" ht="15.75" hidden="1" customHeight="1" x14ac:dyDescent="0.25">
      <c r="A27" s="75" t="s">
        <v>23</v>
      </c>
      <c r="B27" s="99"/>
      <c r="C27" s="99"/>
      <c r="D27" s="100"/>
      <c r="E27" s="274" t="s">
        <v>331</v>
      </c>
      <c r="F27" s="274"/>
      <c r="G27" s="274"/>
      <c r="H27" s="274"/>
      <c r="J27" s="34"/>
      <c r="K27" s="34"/>
      <c r="L27" s="34"/>
      <c r="M27" s="34"/>
      <c r="N27" s="34"/>
      <c r="O27" s="34"/>
      <c r="P27" s="34"/>
      <c r="Q27" s="34"/>
      <c r="R27" s="34"/>
    </row>
    <row r="28" spans="1:18" s="7" customFormat="1" ht="15.75" customHeight="1" x14ac:dyDescent="0.25">
      <c r="A28" s="75" t="s">
        <v>26</v>
      </c>
      <c r="B28" s="99"/>
      <c r="C28" s="99"/>
      <c r="D28" s="100"/>
      <c r="E28" s="274" t="s">
        <v>332</v>
      </c>
      <c r="F28" s="274"/>
      <c r="G28" s="274"/>
      <c r="H28" s="274"/>
      <c r="J28" s="34"/>
      <c r="K28" s="34"/>
      <c r="L28" s="34"/>
      <c r="M28" s="34"/>
      <c r="N28" s="34"/>
      <c r="O28" s="34"/>
      <c r="P28" s="34"/>
      <c r="Q28" s="34"/>
      <c r="R28" s="77">
        <v>423736</v>
      </c>
    </row>
    <row r="29" spans="1:18" s="7" customFormat="1" ht="15.75" customHeight="1" x14ac:dyDescent="0.25">
      <c r="A29" s="75" t="s">
        <v>25</v>
      </c>
      <c r="B29" s="99"/>
      <c r="C29" s="99"/>
      <c r="D29" s="100"/>
      <c r="E29" s="275" t="s">
        <v>333</v>
      </c>
      <c r="F29" s="275"/>
      <c r="G29" s="275"/>
      <c r="H29" s="275"/>
      <c r="J29" s="34"/>
      <c r="K29" s="34"/>
      <c r="L29" s="34"/>
      <c r="M29" s="34"/>
      <c r="N29" s="34"/>
      <c r="O29" s="34"/>
      <c r="P29" s="34"/>
      <c r="Q29" s="34"/>
      <c r="R29" s="77">
        <v>55000</v>
      </c>
    </row>
    <row r="30" spans="1:18" s="7" customFormat="1" ht="15.75" customHeight="1" x14ac:dyDescent="0.25">
      <c r="A30" s="75" t="s">
        <v>139</v>
      </c>
      <c r="B30" s="99"/>
      <c r="C30" s="99"/>
      <c r="D30" s="100"/>
      <c r="E30" s="274" t="s">
        <v>334</v>
      </c>
      <c r="F30" s="274"/>
      <c r="G30" s="274"/>
      <c r="H30" s="274"/>
      <c r="J30" s="34"/>
      <c r="K30" s="13"/>
      <c r="L30" s="34"/>
      <c r="M30" s="34"/>
      <c r="N30" s="34"/>
      <c r="O30" s="34"/>
      <c r="P30" s="34"/>
      <c r="Q30" s="34"/>
      <c r="R30" s="77">
        <v>423736</v>
      </c>
    </row>
    <row r="31" spans="1:18" s="7" customFormat="1" ht="15.75" customHeight="1" x14ac:dyDescent="0.25">
      <c r="A31" s="75" t="s">
        <v>249</v>
      </c>
      <c r="B31" s="99"/>
      <c r="C31" s="99"/>
      <c r="D31" s="100"/>
      <c r="E31" s="274" t="s">
        <v>335</v>
      </c>
      <c r="F31" s="274"/>
      <c r="G31" s="274"/>
      <c r="H31" s="274"/>
      <c r="J31" s="34"/>
      <c r="K31" s="34"/>
      <c r="L31" s="34"/>
      <c r="M31" s="34"/>
      <c r="N31" s="34"/>
      <c r="O31" s="34"/>
      <c r="P31" s="34"/>
      <c r="Q31" s="34"/>
      <c r="R31" s="77">
        <v>610179.83999999997</v>
      </c>
    </row>
    <row r="32" spans="1:18" s="7" customFormat="1" ht="15.75" customHeight="1" x14ac:dyDescent="0.25">
      <c r="A32" s="75" t="s">
        <v>29</v>
      </c>
      <c r="B32" s="99"/>
      <c r="C32" s="99"/>
      <c r="D32" s="100"/>
      <c r="E32" s="274" t="s">
        <v>336</v>
      </c>
      <c r="F32" s="274"/>
      <c r="G32" s="274"/>
      <c r="H32" s="274"/>
      <c r="J32" s="34"/>
      <c r="K32" s="34"/>
      <c r="L32" s="34"/>
      <c r="M32" s="34"/>
      <c r="N32" s="34"/>
      <c r="O32" s="34"/>
      <c r="P32" s="34"/>
      <c r="Q32" s="34"/>
      <c r="R32" s="77">
        <v>13200</v>
      </c>
    </row>
    <row r="33" spans="1:18" s="7" customFormat="1" ht="15.75" customHeight="1" x14ac:dyDescent="0.25">
      <c r="A33" s="75" t="s">
        <v>30</v>
      </c>
      <c r="B33" s="99"/>
      <c r="C33" s="99"/>
      <c r="D33" s="100"/>
      <c r="E33" s="274" t="s">
        <v>337</v>
      </c>
      <c r="F33" s="274"/>
      <c r="G33" s="274"/>
      <c r="H33" s="274"/>
      <c r="J33" s="34"/>
      <c r="K33" s="34"/>
      <c r="L33" s="34"/>
      <c r="M33" s="34"/>
      <c r="N33" s="34"/>
      <c r="O33" s="34"/>
      <c r="P33" s="34"/>
      <c r="Q33" s="34"/>
      <c r="R33" s="77">
        <v>100078.56</v>
      </c>
    </row>
    <row r="34" spans="1:18" s="7" customFormat="1" ht="15.75" customHeight="1" x14ac:dyDescent="0.25">
      <c r="A34" s="75" t="s">
        <v>31</v>
      </c>
      <c r="B34" s="99"/>
      <c r="C34" s="99"/>
      <c r="D34" s="100"/>
      <c r="E34" s="274" t="s">
        <v>338</v>
      </c>
      <c r="F34" s="274"/>
      <c r="G34" s="274"/>
      <c r="H34" s="274"/>
      <c r="J34" s="34"/>
      <c r="K34" s="34"/>
      <c r="L34" s="34"/>
      <c r="M34" s="34"/>
      <c r="N34" s="34"/>
      <c r="O34" s="34"/>
      <c r="P34" s="34"/>
      <c r="Q34" s="34"/>
      <c r="R34" s="77">
        <v>13200</v>
      </c>
    </row>
    <row r="35" spans="1:18" s="7" customFormat="1" ht="15.75" customHeight="1" x14ac:dyDescent="0.25">
      <c r="A35" s="75" t="s">
        <v>32</v>
      </c>
      <c r="B35" s="99"/>
      <c r="C35" s="99"/>
      <c r="D35" s="100"/>
      <c r="E35" s="274" t="s">
        <v>339</v>
      </c>
      <c r="F35" s="274"/>
      <c r="G35" s="274"/>
      <c r="H35" s="274"/>
      <c r="J35" s="34"/>
      <c r="K35" s="34"/>
      <c r="L35" s="34"/>
      <c r="M35" s="34"/>
      <c r="N35" s="34"/>
      <c r="O35" s="34"/>
      <c r="P35" s="34"/>
      <c r="Q35" s="34"/>
      <c r="R35" s="77">
        <v>1305672.42</v>
      </c>
    </row>
    <row r="36" spans="1:18" s="7" customFormat="1" ht="15.75" customHeight="1" x14ac:dyDescent="0.25">
      <c r="A36" s="75" t="s">
        <v>34</v>
      </c>
      <c r="B36" s="99"/>
      <c r="C36" s="99"/>
      <c r="D36" s="100"/>
      <c r="E36" s="274" t="s">
        <v>340</v>
      </c>
      <c r="F36" s="274"/>
      <c r="G36" s="274"/>
      <c r="H36" s="274"/>
      <c r="J36" s="34"/>
      <c r="K36" s="34"/>
      <c r="L36" s="34"/>
      <c r="M36" s="34"/>
      <c r="N36" s="34"/>
      <c r="O36" s="34"/>
      <c r="P36" s="34"/>
      <c r="Q36" s="34"/>
      <c r="R36" s="250">
        <v>55000</v>
      </c>
    </row>
    <row r="37" spans="1:18" s="7" customFormat="1" ht="13" x14ac:dyDescent="0.25">
      <c r="A37" s="90" t="s">
        <v>35</v>
      </c>
      <c r="B37" s="24"/>
      <c r="C37" s="24"/>
      <c r="J37" s="138">
        <f>SUM(J18:J36)</f>
        <v>0</v>
      </c>
      <c r="K37" s="139"/>
      <c r="L37" s="138">
        <f>SUM(L18:L36)</f>
        <v>0</v>
      </c>
      <c r="M37" s="34"/>
      <c r="N37" s="138">
        <f>SUM(N18:N36)</f>
        <v>0</v>
      </c>
      <c r="O37" s="34"/>
      <c r="P37" s="138">
        <f>SUM(P18:P36)</f>
        <v>0</v>
      </c>
      <c r="Q37" s="34"/>
      <c r="R37" s="138">
        <f>SUM(R18:R36)</f>
        <v>8406966.4899999984</v>
      </c>
    </row>
    <row r="38" spans="1:18" s="7" customFormat="1" ht="13" x14ac:dyDescent="0.25">
      <c r="A38" s="17"/>
      <c r="B38" s="17"/>
      <c r="C38" s="17"/>
      <c r="J38" s="139"/>
      <c r="K38" s="139"/>
      <c r="L38" s="34"/>
      <c r="M38" s="34"/>
      <c r="N38" s="34"/>
      <c r="O38" s="34"/>
      <c r="P38" s="34"/>
      <c r="Q38" s="34"/>
      <c r="R38" s="34"/>
    </row>
    <row r="39" spans="1:18" s="7" customFormat="1" ht="13" x14ac:dyDescent="0.3">
      <c r="A39" s="62" t="s">
        <v>187</v>
      </c>
      <c r="B39" s="12"/>
      <c r="C39" s="12"/>
      <c r="J39" s="34"/>
      <c r="K39" s="34"/>
      <c r="L39" s="34"/>
      <c r="M39" s="34"/>
      <c r="N39" s="34"/>
      <c r="O39" s="34"/>
      <c r="P39" s="34"/>
      <c r="Q39" s="34"/>
      <c r="R39" s="34"/>
    </row>
    <row r="40" spans="1:18" s="7" customFormat="1" ht="15" customHeight="1" x14ac:dyDescent="0.25">
      <c r="A40" s="75" t="s">
        <v>36</v>
      </c>
      <c r="B40" s="99"/>
      <c r="C40" s="99"/>
      <c r="D40" s="100"/>
      <c r="E40" s="274" t="s">
        <v>341</v>
      </c>
      <c r="F40" s="274"/>
      <c r="G40" s="274"/>
      <c r="H40" s="274"/>
      <c r="J40" s="34"/>
      <c r="K40" s="34"/>
      <c r="L40" s="34"/>
      <c r="M40" s="34"/>
      <c r="N40" s="34"/>
      <c r="O40" s="34"/>
      <c r="P40" s="34"/>
      <c r="Q40" s="34"/>
      <c r="R40" s="34">
        <v>75000</v>
      </c>
    </row>
    <row r="41" spans="1:18" s="7" customFormat="1" ht="15" hidden="1" customHeight="1" x14ac:dyDescent="0.25">
      <c r="A41" s="75" t="s">
        <v>37</v>
      </c>
      <c r="B41" s="99"/>
      <c r="C41" s="99"/>
      <c r="E41" s="274" t="s">
        <v>342</v>
      </c>
      <c r="F41" s="274"/>
      <c r="G41" s="274"/>
      <c r="H41" s="274"/>
      <c r="J41" s="34"/>
      <c r="K41" s="34"/>
      <c r="L41" s="34"/>
      <c r="M41" s="34"/>
      <c r="N41" s="34"/>
      <c r="O41" s="34"/>
      <c r="P41" s="34"/>
      <c r="Q41" s="34"/>
      <c r="R41" s="77"/>
    </row>
    <row r="42" spans="1:18" s="7" customFormat="1" ht="15" hidden="1" customHeight="1" x14ac:dyDescent="0.25">
      <c r="A42" s="75" t="s">
        <v>38</v>
      </c>
      <c r="B42" s="99"/>
      <c r="C42" s="99"/>
      <c r="E42" s="274" t="s">
        <v>343</v>
      </c>
      <c r="F42" s="274"/>
      <c r="G42" s="274"/>
      <c r="H42" s="274"/>
      <c r="J42" s="34"/>
      <c r="K42" s="34"/>
      <c r="L42" s="34"/>
      <c r="M42" s="34"/>
      <c r="N42" s="34"/>
      <c r="O42" s="34"/>
      <c r="P42" s="34"/>
      <c r="Q42" s="34"/>
      <c r="R42" s="34"/>
    </row>
    <row r="43" spans="1:18" s="7" customFormat="1" ht="15" customHeight="1" x14ac:dyDescent="0.25">
      <c r="A43" s="75" t="s">
        <v>141</v>
      </c>
      <c r="B43" s="99"/>
      <c r="C43" s="99"/>
      <c r="D43" s="100"/>
      <c r="E43" s="274" t="s">
        <v>344</v>
      </c>
      <c r="F43" s="274"/>
      <c r="G43" s="274"/>
      <c r="H43" s="274"/>
      <c r="J43" s="34"/>
      <c r="K43" s="34"/>
      <c r="L43" s="34"/>
      <c r="M43" s="34"/>
      <c r="N43" s="34"/>
      <c r="O43" s="34"/>
      <c r="P43" s="34"/>
      <c r="Q43" s="34"/>
      <c r="R43" s="34">
        <v>52500000</v>
      </c>
    </row>
    <row r="44" spans="1:18" s="7" customFormat="1" ht="15" hidden="1" customHeight="1" x14ac:dyDescent="0.25">
      <c r="A44" s="75" t="s">
        <v>39</v>
      </c>
      <c r="B44" s="99"/>
      <c r="C44" s="99"/>
      <c r="D44" s="100"/>
      <c r="E44" s="274" t="s">
        <v>345</v>
      </c>
      <c r="F44" s="274"/>
      <c r="G44" s="274"/>
      <c r="H44" s="274"/>
      <c r="J44" s="34"/>
      <c r="K44" s="34"/>
      <c r="L44" s="34"/>
      <c r="M44" s="34"/>
      <c r="N44" s="34"/>
      <c r="O44" s="34"/>
      <c r="P44" s="34"/>
      <c r="Q44" s="34"/>
      <c r="R44" s="34"/>
    </row>
    <row r="45" spans="1:18" s="7" customFormat="1" ht="15" hidden="1" customHeight="1" x14ac:dyDescent="0.25">
      <c r="A45" s="75" t="s">
        <v>87</v>
      </c>
      <c r="B45" s="99"/>
      <c r="C45" s="99"/>
      <c r="E45" s="274" t="s">
        <v>346</v>
      </c>
      <c r="F45" s="274"/>
      <c r="G45" s="274"/>
      <c r="H45" s="274"/>
      <c r="J45" s="34"/>
      <c r="K45" s="34"/>
      <c r="L45" s="34"/>
      <c r="M45" s="34"/>
      <c r="N45" s="34"/>
      <c r="O45" s="34"/>
      <c r="P45" s="34"/>
      <c r="Q45" s="34"/>
      <c r="R45" s="34"/>
    </row>
    <row r="46" spans="1:18" s="7" customFormat="1" ht="15" customHeight="1" x14ac:dyDescent="0.25">
      <c r="A46" s="75" t="s">
        <v>43</v>
      </c>
      <c r="B46" s="99"/>
      <c r="C46" s="99"/>
      <c r="D46" s="100"/>
      <c r="E46" s="274" t="s">
        <v>347</v>
      </c>
      <c r="F46" s="274"/>
      <c r="G46" s="274"/>
      <c r="H46" s="274"/>
      <c r="J46" s="34"/>
      <c r="K46" s="35"/>
      <c r="L46" s="34"/>
      <c r="M46" s="34"/>
      <c r="N46" s="34"/>
      <c r="O46" s="34"/>
      <c r="P46" s="34"/>
      <c r="Q46" s="34"/>
      <c r="R46" s="34">
        <v>90000</v>
      </c>
    </row>
    <row r="47" spans="1:18" s="7" customFormat="1" ht="15" hidden="1" customHeight="1" x14ac:dyDescent="0.25">
      <c r="A47" s="75" t="s">
        <v>45</v>
      </c>
      <c r="B47" s="99"/>
      <c r="C47" s="99"/>
      <c r="D47" s="100"/>
      <c r="E47" s="274" t="s">
        <v>348</v>
      </c>
      <c r="F47" s="274"/>
      <c r="G47" s="274"/>
      <c r="H47" s="274"/>
      <c r="J47" s="34"/>
      <c r="K47" s="34"/>
      <c r="L47" s="34"/>
      <c r="M47" s="34"/>
      <c r="N47" s="34"/>
      <c r="O47" s="34"/>
      <c r="P47" s="34"/>
      <c r="Q47" s="34"/>
      <c r="R47" s="34"/>
    </row>
    <row r="48" spans="1:18" s="7" customFormat="1" ht="15" customHeight="1" x14ac:dyDescent="0.25">
      <c r="A48" s="75" t="s">
        <v>47</v>
      </c>
      <c r="B48" s="99"/>
      <c r="C48" s="99"/>
      <c r="E48" s="274" t="s">
        <v>349</v>
      </c>
      <c r="F48" s="274"/>
      <c r="G48" s="274"/>
      <c r="H48" s="274"/>
      <c r="J48" s="34"/>
      <c r="K48" s="34"/>
      <c r="L48" s="34"/>
      <c r="M48" s="34"/>
      <c r="N48" s="34"/>
      <c r="O48" s="34"/>
      <c r="P48" s="34"/>
      <c r="Q48" s="34"/>
      <c r="R48" s="34">
        <v>850000</v>
      </c>
    </row>
    <row r="49" spans="1:18" s="7" customFormat="1" ht="15" hidden="1" customHeight="1" x14ac:dyDescent="0.25">
      <c r="A49" s="75" t="s">
        <v>52</v>
      </c>
      <c r="B49" s="99"/>
      <c r="C49" s="99"/>
      <c r="E49" s="274" t="s">
        <v>350</v>
      </c>
      <c r="F49" s="274"/>
      <c r="G49" s="274"/>
      <c r="H49" s="274"/>
      <c r="J49" s="34"/>
      <c r="K49" s="34"/>
      <c r="L49" s="34"/>
      <c r="M49" s="34"/>
      <c r="N49" s="34"/>
      <c r="O49" s="34"/>
      <c r="P49" s="34"/>
      <c r="Q49" s="34"/>
      <c r="R49" s="34"/>
    </row>
    <row r="50" spans="1:18" s="7" customFormat="1" ht="15" hidden="1" customHeight="1" x14ac:dyDescent="0.25">
      <c r="A50" s="75" t="s">
        <v>54</v>
      </c>
      <c r="B50" s="99"/>
      <c r="C50" s="99"/>
      <c r="E50" s="274" t="s">
        <v>351</v>
      </c>
      <c r="F50" s="274"/>
      <c r="G50" s="274"/>
      <c r="H50" s="274"/>
      <c r="J50" s="34"/>
      <c r="K50" s="34"/>
      <c r="L50" s="34"/>
      <c r="M50" s="34"/>
      <c r="N50" s="34"/>
      <c r="O50" s="34"/>
      <c r="P50" s="34"/>
      <c r="Q50" s="34"/>
      <c r="R50" s="34"/>
    </row>
    <row r="51" spans="1:18" s="7" customFormat="1" ht="15" hidden="1" customHeight="1" x14ac:dyDescent="0.25">
      <c r="A51" s="75" t="s">
        <v>55</v>
      </c>
      <c r="B51" s="99"/>
      <c r="C51" s="99"/>
      <c r="E51" s="274" t="s">
        <v>352</v>
      </c>
      <c r="F51" s="274"/>
      <c r="G51" s="274"/>
      <c r="H51" s="274"/>
      <c r="J51" s="34"/>
      <c r="K51" s="34"/>
      <c r="L51" s="34"/>
      <c r="M51" s="34"/>
      <c r="N51" s="34"/>
      <c r="O51" s="34"/>
      <c r="P51" s="34"/>
      <c r="Q51" s="34"/>
      <c r="R51" s="34"/>
    </row>
    <row r="52" spans="1:18" s="7" customFormat="1" ht="15" hidden="1" customHeight="1" x14ac:dyDescent="0.25">
      <c r="A52" s="75" t="s">
        <v>56</v>
      </c>
      <c r="B52" s="99"/>
      <c r="C52" s="99"/>
      <c r="E52" s="274" t="s">
        <v>353</v>
      </c>
      <c r="F52" s="274"/>
      <c r="G52" s="274"/>
      <c r="H52" s="274"/>
      <c r="J52" s="34"/>
      <c r="K52" s="34"/>
      <c r="L52" s="34"/>
      <c r="M52" s="34"/>
      <c r="N52" s="34"/>
      <c r="O52" s="34"/>
      <c r="P52" s="34"/>
      <c r="Q52" s="34"/>
      <c r="R52" s="34"/>
    </row>
    <row r="53" spans="1:18" s="7" customFormat="1" ht="15" hidden="1" customHeight="1" x14ac:dyDescent="0.25">
      <c r="A53" s="75" t="s">
        <v>65</v>
      </c>
      <c r="B53" s="99"/>
      <c r="C53" s="99"/>
      <c r="E53" s="274" t="s">
        <v>354</v>
      </c>
      <c r="F53" s="274"/>
      <c r="G53" s="274"/>
      <c r="H53" s="274"/>
      <c r="J53" s="34"/>
      <c r="K53" s="34"/>
      <c r="L53" s="34"/>
      <c r="M53" s="34"/>
      <c r="N53" s="34"/>
      <c r="O53" s="34"/>
      <c r="P53" s="34"/>
      <c r="Q53" s="34"/>
      <c r="R53" s="34"/>
    </row>
    <row r="54" spans="1:18" s="7" customFormat="1" ht="15" hidden="1" customHeight="1" x14ac:dyDescent="0.25">
      <c r="A54" s="75" t="s">
        <v>67</v>
      </c>
      <c r="B54" s="99"/>
      <c r="C54" s="99"/>
      <c r="E54" s="274" t="s">
        <v>355</v>
      </c>
      <c r="F54" s="274"/>
      <c r="G54" s="274"/>
      <c r="H54" s="274"/>
      <c r="J54" s="34"/>
      <c r="K54" s="34"/>
      <c r="L54" s="34"/>
      <c r="M54" s="34"/>
      <c r="N54" s="34"/>
      <c r="O54" s="34"/>
      <c r="P54" s="34"/>
      <c r="Q54" s="34"/>
      <c r="R54" s="34"/>
    </row>
    <row r="55" spans="1:18" s="7" customFormat="1" ht="15" hidden="1" customHeight="1" x14ac:dyDescent="0.25">
      <c r="A55" s="75" t="s">
        <v>82</v>
      </c>
      <c r="B55" s="99"/>
      <c r="C55" s="99"/>
      <c r="E55" s="274" t="s">
        <v>356</v>
      </c>
      <c r="F55" s="274"/>
      <c r="G55" s="274"/>
      <c r="H55" s="274"/>
      <c r="J55" s="34"/>
      <c r="K55" s="34"/>
      <c r="L55" s="34"/>
      <c r="M55" s="34"/>
      <c r="N55" s="34"/>
      <c r="O55" s="34"/>
      <c r="P55" s="34"/>
      <c r="Q55" s="34"/>
      <c r="R55" s="34"/>
    </row>
    <row r="56" spans="1:18" s="7" customFormat="1" ht="15" hidden="1" customHeight="1" x14ac:dyDescent="0.25">
      <c r="A56" s="75" t="s">
        <v>85</v>
      </c>
      <c r="B56" s="99"/>
      <c r="C56" s="99"/>
      <c r="E56" s="274" t="s">
        <v>357</v>
      </c>
      <c r="F56" s="274"/>
      <c r="G56" s="274"/>
      <c r="H56" s="274"/>
      <c r="J56" s="34"/>
      <c r="K56" s="34"/>
      <c r="L56" s="34"/>
      <c r="M56" s="34"/>
      <c r="N56" s="34"/>
      <c r="O56" s="34"/>
      <c r="P56" s="34"/>
      <c r="Q56" s="34"/>
      <c r="R56" s="34"/>
    </row>
    <row r="57" spans="1:18" s="7" customFormat="1" ht="15" hidden="1" customHeight="1" x14ac:dyDescent="0.25">
      <c r="A57" s="75" t="s">
        <v>158</v>
      </c>
      <c r="B57" s="99"/>
      <c r="C57" s="99"/>
      <c r="E57" s="119" t="s">
        <v>845</v>
      </c>
      <c r="H57" s="229"/>
      <c r="J57" s="34"/>
      <c r="K57" s="34"/>
      <c r="L57" s="34"/>
      <c r="M57" s="34"/>
      <c r="N57" s="34"/>
      <c r="O57" s="34"/>
      <c r="P57" s="34"/>
      <c r="Q57" s="34"/>
      <c r="R57" s="34"/>
    </row>
    <row r="58" spans="1:18" s="7" customFormat="1" ht="15" hidden="1" customHeight="1" x14ac:dyDescent="0.25">
      <c r="A58" s="75" t="s">
        <v>68</v>
      </c>
      <c r="B58" s="99"/>
      <c r="C58" s="99"/>
      <c r="E58" s="274" t="s">
        <v>358</v>
      </c>
      <c r="F58" s="274"/>
      <c r="G58" s="274"/>
      <c r="H58" s="274"/>
      <c r="J58" s="34"/>
      <c r="K58" s="34"/>
      <c r="L58" s="34"/>
      <c r="M58" s="34"/>
      <c r="N58" s="34"/>
      <c r="O58" s="34"/>
      <c r="P58" s="34"/>
      <c r="Q58" s="34"/>
      <c r="R58" s="34"/>
    </row>
    <row r="59" spans="1:18" s="7" customFormat="1" ht="15" hidden="1" customHeight="1" x14ac:dyDescent="0.25">
      <c r="A59" s="75" t="s">
        <v>71</v>
      </c>
      <c r="B59" s="99"/>
      <c r="C59" s="99"/>
      <c r="E59" s="274" t="s">
        <v>359</v>
      </c>
      <c r="F59" s="274"/>
      <c r="G59" s="274"/>
      <c r="H59" s="274"/>
      <c r="J59" s="34"/>
      <c r="K59" s="34"/>
      <c r="L59" s="34"/>
      <c r="M59" s="34"/>
      <c r="N59" s="34"/>
      <c r="O59" s="34"/>
      <c r="P59" s="34"/>
      <c r="Q59" s="34"/>
      <c r="R59" s="34"/>
    </row>
    <row r="60" spans="1:18" s="7" customFormat="1" ht="15" hidden="1" customHeight="1" x14ac:dyDescent="0.25">
      <c r="A60" s="75" t="s">
        <v>72</v>
      </c>
      <c r="B60" s="99"/>
      <c r="C60" s="99"/>
      <c r="E60" s="274" t="s">
        <v>360</v>
      </c>
      <c r="F60" s="274"/>
      <c r="G60" s="274"/>
      <c r="H60" s="274"/>
      <c r="J60" s="34"/>
      <c r="K60" s="34"/>
      <c r="L60" s="34"/>
      <c r="M60" s="34"/>
      <c r="N60" s="34"/>
      <c r="O60" s="34"/>
      <c r="P60" s="34"/>
      <c r="Q60" s="34"/>
      <c r="R60" s="34"/>
    </row>
    <row r="61" spans="1:18" s="7" customFormat="1" ht="15" hidden="1" customHeight="1" x14ac:dyDescent="0.25">
      <c r="A61" s="75" t="s">
        <v>74</v>
      </c>
      <c r="B61" s="99"/>
      <c r="C61" s="99"/>
      <c r="E61" s="274" t="s">
        <v>361</v>
      </c>
      <c r="F61" s="274"/>
      <c r="G61" s="274"/>
      <c r="H61" s="274"/>
      <c r="J61" s="34"/>
      <c r="K61" s="34"/>
      <c r="L61" s="34"/>
      <c r="M61" s="34"/>
      <c r="N61" s="34"/>
      <c r="O61" s="34"/>
      <c r="P61" s="34"/>
      <c r="Q61" s="34"/>
      <c r="R61" s="34"/>
    </row>
    <row r="62" spans="1:18" s="7" customFormat="1" ht="15" hidden="1" customHeight="1" x14ac:dyDescent="0.25">
      <c r="A62" s="75" t="s">
        <v>76</v>
      </c>
      <c r="B62" s="99"/>
      <c r="C62" s="99"/>
      <c r="E62" s="274" t="s">
        <v>362</v>
      </c>
      <c r="F62" s="274"/>
      <c r="G62" s="274"/>
      <c r="H62" s="274"/>
      <c r="J62" s="34"/>
      <c r="K62" s="34"/>
      <c r="L62" s="34"/>
      <c r="M62" s="34"/>
      <c r="N62" s="34"/>
      <c r="O62" s="34"/>
      <c r="P62" s="34"/>
      <c r="Q62" s="34"/>
      <c r="R62" s="34"/>
    </row>
    <row r="63" spans="1:18" s="7" customFormat="1" ht="15" hidden="1" customHeight="1" x14ac:dyDescent="0.25">
      <c r="A63" s="75" t="s">
        <v>77</v>
      </c>
      <c r="B63" s="99"/>
      <c r="C63" s="99"/>
      <c r="E63" s="274" t="s">
        <v>363</v>
      </c>
      <c r="F63" s="274"/>
      <c r="G63" s="274"/>
      <c r="H63" s="274"/>
      <c r="J63" s="34"/>
      <c r="K63" s="34"/>
      <c r="L63" s="34"/>
      <c r="M63" s="34"/>
      <c r="N63" s="34"/>
      <c r="O63" s="34"/>
      <c r="P63" s="34"/>
      <c r="Q63" s="34"/>
      <c r="R63" s="34"/>
    </row>
    <row r="64" spans="1:18" s="7" customFormat="1" ht="15" customHeight="1" x14ac:dyDescent="0.25">
      <c r="A64" s="75" t="s">
        <v>79</v>
      </c>
      <c r="B64" s="99"/>
      <c r="C64" s="99"/>
      <c r="E64" s="274" t="s">
        <v>364</v>
      </c>
      <c r="F64" s="274"/>
      <c r="G64" s="274"/>
      <c r="H64" s="274"/>
      <c r="J64" s="34"/>
      <c r="K64" s="34"/>
      <c r="L64" s="34"/>
      <c r="M64" s="34"/>
      <c r="N64" s="34"/>
      <c r="O64" s="34"/>
      <c r="P64" s="34"/>
      <c r="Q64" s="34"/>
      <c r="R64" s="34">
        <f>6000000+8000000</f>
        <v>14000000</v>
      </c>
    </row>
    <row r="65" spans="1:20" s="7" customFormat="1" ht="15" hidden="1" customHeight="1" x14ac:dyDescent="0.25">
      <c r="A65" s="75" t="s">
        <v>60</v>
      </c>
      <c r="B65" s="99"/>
      <c r="C65" s="99"/>
      <c r="E65" s="274" t="s">
        <v>365</v>
      </c>
      <c r="F65" s="274"/>
      <c r="G65" s="274"/>
      <c r="H65" s="274"/>
      <c r="J65" s="34"/>
      <c r="K65" s="34"/>
      <c r="L65" s="34"/>
      <c r="M65" s="34"/>
      <c r="N65" s="34"/>
      <c r="O65" s="34"/>
      <c r="P65" s="34"/>
      <c r="Q65" s="34"/>
      <c r="R65" s="34"/>
    </row>
    <row r="66" spans="1:20" s="7" customFormat="1" ht="15" hidden="1" customHeight="1" x14ac:dyDescent="0.25">
      <c r="A66" s="75" t="s">
        <v>61</v>
      </c>
      <c r="B66" s="99"/>
      <c r="C66" s="99"/>
      <c r="E66" s="274" t="s">
        <v>366</v>
      </c>
      <c r="F66" s="274"/>
      <c r="G66" s="274"/>
      <c r="H66" s="274"/>
      <c r="J66" s="34"/>
      <c r="K66" s="34"/>
      <c r="L66" s="34"/>
      <c r="M66" s="34"/>
      <c r="N66" s="34"/>
      <c r="O66" s="34"/>
      <c r="P66" s="34"/>
      <c r="Q66" s="34"/>
      <c r="R66" s="34"/>
    </row>
    <row r="67" spans="1:20" s="7" customFormat="1" ht="15" hidden="1" customHeight="1" x14ac:dyDescent="0.25">
      <c r="A67" s="75" t="s">
        <v>155</v>
      </c>
      <c r="B67" s="99"/>
      <c r="C67" s="99"/>
      <c r="E67" s="274" t="s">
        <v>367</v>
      </c>
      <c r="F67" s="274"/>
      <c r="G67" s="274"/>
      <c r="H67" s="274"/>
      <c r="J67" s="34"/>
      <c r="K67" s="34"/>
      <c r="L67" s="34"/>
      <c r="M67" s="34"/>
      <c r="N67" s="34"/>
      <c r="O67" s="34"/>
      <c r="P67" s="34"/>
      <c r="Q67" s="34"/>
      <c r="R67" s="34"/>
    </row>
    <row r="68" spans="1:20" s="7" customFormat="1" ht="15" hidden="1" customHeight="1" x14ac:dyDescent="0.25">
      <c r="A68" s="75" t="s">
        <v>62</v>
      </c>
      <c r="B68" s="99"/>
      <c r="C68" s="99"/>
      <c r="E68" s="274" t="s">
        <v>368</v>
      </c>
      <c r="F68" s="274"/>
      <c r="G68" s="274"/>
      <c r="H68" s="274"/>
      <c r="J68" s="34"/>
      <c r="K68" s="34"/>
      <c r="L68" s="34"/>
      <c r="M68" s="34"/>
      <c r="N68" s="34"/>
      <c r="O68" s="34"/>
      <c r="P68" s="34"/>
      <c r="Q68" s="34"/>
      <c r="R68" s="34"/>
    </row>
    <row r="69" spans="1:20" s="7" customFormat="1" ht="15" hidden="1" customHeight="1" x14ac:dyDescent="0.25">
      <c r="A69" s="75" t="s">
        <v>288</v>
      </c>
      <c r="B69" s="99"/>
      <c r="C69" s="99"/>
      <c r="E69" s="274" t="s">
        <v>369</v>
      </c>
      <c r="F69" s="274"/>
      <c r="G69" s="274"/>
      <c r="H69" s="274"/>
      <c r="J69" s="34"/>
      <c r="K69" s="34"/>
      <c r="L69" s="34"/>
      <c r="M69" s="34"/>
      <c r="N69" s="34"/>
      <c r="O69" s="34"/>
      <c r="P69" s="34"/>
      <c r="Q69" s="34"/>
      <c r="R69" s="34"/>
    </row>
    <row r="70" spans="1:20" s="7" customFormat="1" ht="15" hidden="1" customHeight="1" x14ac:dyDescent="0.25">
      <c r="A70" s="75" t="s">
        <v>64</v>
      </c>
      <c r="B70" s="99"/>
      <c r="C70" s="99"/>
      <c r="E70" s="274" t="s">
        <v>370</v>
      </c>
      <c r="F70" s="274"/>
      <c r="G70" s="274"/>
      <c r="H70" s="274"/>
      <c r="J70" s="34"/>
      <c r="K70" s="34"/>
      <c r="L70" s="34"/>
      <c r="M70" s="34"/>
      <c r="N70" s="34"/>
      <c r="O70" s="34"/>
      <c r="P70" s="34"/>
      <c r="Q70" s="34"/>
      <c r="R70" s="34"/>
    </row>
    <row r="71" spans="1:20" s="7" customFormat="1" ht="15" customHeight="1" x14ac:dyDescent="0.25">
      <c r="A71" s="75" t="s">
        <v>80</v>
      </c>
      <c r="B71" s="99"/>
      <c r="C71" s="99"/>
      <c r="E71" s="274" t="s">
        <v>371</v>
      </c>
      <c r="F71" s="274"/>
      <c r="G71" s="274"/>
      <c r="H71" s="274"/>
      <c r="J71" s="34"/>
      <c r="K71" s="34"/>
      <c r="L71" s="34"/>
      <c r="M71" s="34"/>
      <c r="N71" s="34"/>
      <c r="O71" s="34"/>
      <c r="P71" s="34"/>
      <c r="Q71" s="34"/>
      <c r="R71" s="34">
        <f>331800000+10000000+4000000</f>
        <v>345800000</v>
      </c>
    </row>
    <row r="72" spans="1:20" s="7" customFormat="1" ht="15" customHeight="1" x14ac:dyDescent="0.25">
      <c r="A72" s="75" t="s">
        <v>246</v>
      </c>
      <c r="B72" s="99"/>
      <c r="C72" s="99"/>
      <c r="E72" s="274" t="s">
        <v>372</v>
      </c>
      <c r="F72" s="274"/>
      <c r="G72" s="274"/>
      <c r="H72" s="274"/>
      <c r="J72" s="34"/>
      <c r="K72" s="34"/>
      <c r="L72" s="34"/>
      <c r="M72" s="34"/>
      <c r="N72" s="34"/>
      <c r="O72" s="34"/>
      <c r="P72" s="34"/>
      <c r="Q72" s="34"/>
      <c r="R72" s="150">
        <f>612000+31400160+22140504+16658856+145000</f>
        <v>70956520</v>
      </c>
    </row>
    <row r="73" spans="1:20" s="7" customFormat="1" ht="19" customHeight="1" x14ac:dyDescent="0.25">
      <c r="A73" s="291" t="s">
        <v>190</v>
      </c>
      <c r="B73" s="291"/>
      <c r="C73" s="291"/>
      <c r="J73" s="138">
        <f>SUM(J40:J72)</f>
        <v>0</v>
      </c>
      <c r="K73" s="139"/>
      <c r="L73" s="138">
        <f>SUM(L40:L72)</f>
        <v>0</v>
      </c>
      <c r="M73" s="34"/>
      <c r="N73" s="138">
        <f>SUM(N40:N72)</f>
        <v>0</v>
      </c>
      <c r="O73" s="34"/>
      <c r="P73" s="138">
        <f>SUM(P40:P72)</f>
        <v>0</v>
      </c>
      <c r="Q73" s="34"/>
      <c r="R73" s="138">
        <f>SUM(R40:R72)</f>
        <v>484271520</v>
      </c>
      <c r="T73" s="7">
        <v>990841694.39999998</v>
      </c>
    </row>
    <row r="74" spans="1:20" s="7" customFormat="1" ht="6" customHeight="1" x14ac:dyDescent="0.3">
      <c r="A74" s="19"/>
      <c r="B74" s="19"/>
      <c r="C74" s="19"/>
      <c r="J74" s="139"/>
      <c r="K74" s="139"/>
      <c r="L74" s="34"/>
      <c r="M74" s="34"/>
      <c r="N74" s="34"/>
      <c r="O74" s="34"/>
      <c r="P74" s="34"/>
      <c r="Q74" s="34"/>
      <c r="R74" s="34"/>
    </row>
    <row r="75" spans="1:20" s="7" customFormat="1" ht="12.75" hidden="1" customHeight="1" x14ac:dyDescent="0.3">
      <c r="A75" s="62" t="s">
        <v>189</v>
      </c>
      <c r="B75" s="11"/>
      <c r="C75" s="11"/>
      <c r="J75" s="34"/>
      <c r="K75" s="34"/>
      <c r="L75" s="34"/>
      <c r="M75" s="34"/>
      <c r="N75" s="34"/>
      <c r="O75" s="34"/>
      <c r="P75" s="34"/>
      <c r="Q75" s="34"/>
      <c r="R75" s="34">
        <v>0</v>
      </c>
      <c r="T75" s="7">
        <f>T73-R73</f>
        <v>506570174.39999998</v>
      </c>
    </row>
    <row r="76" spans="1:20" s="7" customFormat="1" ht="12.75" hidden="1" customHeight="1" x14ac:dyDescent="0.35">
      <c r="A76" s="75" t="s">
        <v>91</v>
      </c>
      <c r="B76" s="99"/>
      <c r="C76" s="99"/>
      <c r="E76" s="235" t="s">
        <v>380</v>
      </c>
      <c r="F76" s="249"/>
      <c r="G76" s="249"/>
      <c r="H76" s="249"/>
      <c r="J76" s="34"/>
      <c r="K76" s="34"/>
      <c r="L76" s="34"/>
      <c r="M76" s="34"/>
      <c r="N76" s="34">
        <f t="shared" ref="N76:N85" si="0">P76-L76</f>
        <v>0</v>
      </c>
      <c r="O76" s="34"/>
      <c r="P76" s="34"/>
      <c r="Q76" s="34"/>
      <c r="R76" s="34"/>
    </row>
    <row r="77" spans="1:20" s="7" customFormat="1" ht="12.75" hidden="1" customHeight="1" x14ac:dyDescent="0.35">
      <c r="A77" s="75" t="s">
        <v>93</v>
      </c>
      <c r="B77" s="99"/>
      <c r="C77" s="99"/>
      <c r="E77" s="235" t="s">
        <v>500</v>
      </c>
      <c r="F77" s="249"/>
      <c r="G77" s="249"/>
      <c r="H77" s="249"/>
      <c r="J77" s="34"/>
      <c r="K77" s="34"/>
      <c r="L77" s="34"/>
      <c r="M77" s="34"/>
      <c r="N77" s="34">
        <f t="shared" si="0"/>
        <v>0</v>
      </c>
      <c r="O77" s="34"/>
      <c r="P77" s="34"/>
      <c r="Q77" s="34"/>
      <c r="R77" s="34"/>
    </row>
    <row r="78" spans="1:20" s="7" customFormat="1" ht="12.75" hidden="1" customHeight="1" x14ac:dyDescent="0.35">
      <c r="A78" s="75" t="s">
        <v>95</v>
      </c>
      <c r="B78" s="99"/>
      <c r="C78" s="99"/>
      <c r="E78" s="235" t="s">
        <v>373</v>
      </c>
      <c r="F78" s="249"/>
      <c r="G78" s="249"/>
      <c r="H78" s="249"/>
      <c r="J78" s="34"/>
      <c r="K78" s="34"/>
      <c r="L78" s="34"/>
      <c r="M78" s="34"/>
      <c r="N78" s="34">
        <f t="shared" si="0"/>
        <v>0</v>
      </c>
      <c r="O78" s="34"/>
      <c r="P78" s="34"/>
      <c r="Q78" s="34"/>
      <c r="R78" s="160"/>
    </row>
    <row r="79" spans="1:20" s="7" customFormat="1" ht="12.75" hidden="1" customHeight="1" x14ac:dyDescent="0.35">
      <c r="A79" s="75" t="s">
        <v>97</v>
      </c>
      <c r="B79" s="104"/>
      <c r="C79" s="104"/>
      <c r="E79" s="235" t="s">
        <v>374</v>
      </c>
      <c r="F79" s="249"/>
      <c r="G79" s="249"/>
      <c r="H79" s="249"/>
      <c r="J79" s="34"/>
      <c r="K79" s="34"/>
      <c r="L79" s="34"/>
      <c r="M79" s="34"/>
      <c r="N79" s="34">
        <f t="shared" si="0"/>
        <v>0</v>
      </c>
      <c r="O79" s="34"/>
      <c r="P79" s="34"/>
      <c r="Q79" s="34"/>
      <c r="R79" s="160"/>
    </row>
    <row r="80" spans="1:20" s="7" customFormat="1" ht="12.75" hidden="1" customHeight="1" x14ac:dyDescent="0.35">
      <c r="A80" s="75" t="s">
        <v>99</v>
      </c>
      <c r="B80" s="99"/>
      <c r="C80" s="99"/>
      <c r="E80" s="235" t="s">
        <v>375</v>
      </c>
      <c r="F80" s="249"/>
      <c r="G80" s="249"/>
      <c r="H80" s="249"/>
      <c r="J80" s="34"/>
      <c r="K80" s="34"/>
      <c r="L80" s="34"/>
      <c r="M80" s="34"/>
      <c r="N80" s="34">
        <f t="shared" si="0"/>
        <v>0</v>
      </c>
      <c r="O80" s="34"/>
      <c r="P80" s="34"/>
      <c r="Q80" s="34"/>
      <c r="R80" s="34"/>
    </row>
    <row r="81" spans="1:20" s="7" customFormat="1" ht="12.75" hidden="1" customHeight="1" x14ac:dyDescent="0.35">
      <c r="A81" s="75" t="s">
        <v>100</v>
      </c>
      <c r="B81" s="99"/>
      <c r="C81" s="99"/>
      <c r="E81" s="235" t="s">
        <v>376</v>
      </c>
      <c r="F81" s="249"/>
      <c r="G81" s="249"/>
      <c r="H81" s="249"/>
      <c r="J81" s="34"/>
      <c r="K81" s="34"/>
      <c r="L81" s="34"/>
      <c r="M81" s="34"/>
      <c r="N81" s="34">
        <f t="shared" si="0"/>
        <v>0</v>
      </c>
      <c r="O81" s="34"/>
      <c r="P81" s="34"/>
      <c r="Q81" s="34"/>
      <c r="R81" s="160"/>
    </row>
    <row r="82" spans="1:20" s="7" customFormat="1" ht="12.75" hidden="1" customHeight="1" x14ac:dyDescent="0.35">
      <c r="A82" s="75" t="s">
        <v>104</v>
      </c>
      <c r="B82" s="99"/>
      <c r="C82" s="99"/>
      <c r="D82" s="101"/>
      <c r="E82" s="235" t="s">
        <v>377</v>
      </c>
      <c r="F82" s="249"/>
      <c r="G82" s="249"/>
      <c r="H82" s="249"/>
      <c r="J82" s="34"/>
      <c r="K82" s="34"/>
      <c r="L82" s="34"/>
      <c r="M82" s="34"/>
      <c r="N82" s="34">
        <f t="shared" si="0"/>
        <v>0</v>
      </c>
      <c r="O82" s="34"/>
      <c r="P82" s="34"/>
      <c r="Q82" s="34"/>
      <c r="R82" s="160"/>
    </row>
    <row r="83" spans="1:20" s="7" customFormat="1" ht="12.75" hidden="1" customHeight="1" x14ac:dyDescent="0.35">
      <c r="A83" s="75" t="s">
        <v>105</v>
      </c>
      <c r="B83" s="99"/>
      <c r="C83" s="99"/>
      <c r="D83" s="101"/>
      <c r="E83" s="235" t="s">
        <v>378</v>
      </c>
      <c r="F83" s="249"/>
      <c r="G83" s="249"/>
      <c r="H83" s="249"/>
      <c r="J83" s="34"/>
      <c r="K83" s="34"/>
      <c r="L83" s="34"/>
      <c r="M83" s="34"/>
      <c r="N83" s="34">
        <f t="shared" si="0"/>
        <v>0</v>
      </c>
      <c r="O83" s="34"/>
      <c r="P83" s="34"/>
      <c r="Q83" s="34"/>
      <c r="R83" s="160"/>
    </row>
    <row r="84" spans="1:20" s="7" customFormat="1" ht="12.75" hidden="1" customHeight="1" x14ac:dyDescent="0.35">
      <c r="A84" s="75" t="s">
        <v>269</v>
      </c>
      <c r="B84" s="99"/>
      <c r="C84" s="99"/>
      <c r="D84" s="101"/>
      <c r="E84" s="235" t="s">
        <v>379</v>
      </c>
      <c r="F84" s="249"/>
      <c r="G84" s="249"/>
      <c r="H84" s="249"/>
      <c r="J84" s="34"/>
      <c r="K84" s="34"/>
      <c r="L84" s="34"/>
      <c r="M84" s="34"/>
      <c r="N84" s="34">
        <f t="shared" si="0"/>
        <v>0</v>
      </c>
      <c r="O84" s="34"/>
      <c r="P84" s="34"/>
      <c r="Q84" s="34"/>
      <c r="R84" s="160"/>
    </row>
    <row r="85" spans="1:20" s="7" customFormat="1" ht="12.75" hidden="1" customHeight="1" x14ac:dyDescent="0.25">
      <c r="A85" s="75" t="s">
        <v>106</v>
      </c>
      <c r="B85" s="99"/>
      <c r="C85" s="99"/>
      <c r="D85" s="101"/>
      <c r="E85" s="100">
        <v>1</v>
      </c>
      <c r="F85" s="101" t="s">
        <v>92</v>
      </c>
      <c r="G85" s="100" t="s">
        <v>58</v>
      </c>
      <c r="H85" s="102" t="s">
        <v>48</v>
      </c>
      <c r="J85" s="34"/>
      <c r="K85" s="34"/>
      <c r="L85" s="34"/>
      <c r="M85" s="34"/>
      <c r="N85" s="34">
        <f t="shared" si="0"/>
        <v>0</v>
      </c>
      <c r="O85" s="34"/>
      <c r="P85" s="34"/>
      <c r="Q85" s="34"/>
      <c r="R85" s="34">
        <v>0</v>
      </c>
    </row>
    <row r="86" spans="1:20" s="7" customFormat="1" ht="12.75" hidden="1" customHeight="1" x14ac:dyDescent="0.25">
      <c r="A86" s="75" t="s">
        <v>257</v>
      </c>
      <c r="B86" s="99"/>
      <c r="C86" s="99"/>
      <c r="D86" s="101"/>
      <c r="E86" s="100">
        <v>1</v>
      </c>
      <c r="F86" s="115" t="s">
        <v>258</v>
      </c>
      <c r="G86" s="102" t="s">
        <v>7</v>
      </c>
      <c r="H86" s="102" t="s">
        <v>10</v>
      </c>
      <c r="J86" s="34"/>
      <c r="K86" s="34"/>
      <c r="L86" s="34"/>
      <c r="M86" s="34"/>
      <c r="N86" s="34">
        <f>P86-L86</f>
        <v>0</v>
      </c>
      <c r="O86" s="34"/>
      <c r="P86" s="34"/>
      <c r="Q86" s="34"/>
      <c r="R86" s="34">
        <v>0</v>
      </c>
    </row>
    <row r="87" spans="1:20" s="25" customFormat="1" ht="19" hidden="1" customHeight="1" x14ac:dyDescent="0.3">
      <c r="A87" s="90" t="s">
        <v>107</v>
      </c>
      <c r="B87" s="24"/>
      <c r="C87" s="24"/>
      <c r="J87" s="20">
        <f>SUM(J76:J86)</f>
        <v>0</v>
      </c>
      <c r="K87" s="21"/>
      <c r="L87" s="20">
        <f>SUM(L76:L82)</f>
        <v>0</v>
      </c>
      <c r="N87" s="20">
        <f>SUM(N76:N86)</f>
        <v>0</v>
      </c>
      <c r="P87" s="20">
        <f>SUM(P76:P86)</f>
        <v>0</v>
      </c>
      <c r="R87" s="20">
        <f>SUM(R76:R85)</f>
        <v>0</v>
      </c>
    </row>
    <row r="88" spans="1:20" s="7" customFormat="1" ht="6" hidden="1" customHeight="1" x14ac:dyDescent="0.25"/>
    <row r="89" spans="1:20" s="7" customFormat="1" ht="20.149999999999999" customHeight="1" thickBot="1" x14ac:dyDescent="0.35">
      <c r="A89" s="11" t="s">
        <v>109</v>
      </c>
      <c r="B89" s="26"/>
      <c r="C89" s="26"/>
      <c r="J89" s="27">
        <f>J37+J73+J87</f>
        <v>0</v>
      </c>
      <c r="K89" s="21"/>
      <c r="L89" s="27">
        <f>L37+L73+L87</f>
        <v>0</v>
      </c>
      <c r="N89" s="27">
        <f>N37+N73+N87</f>
        <v>0</v>
      </c>
      <c r="P89" s="27">
        <f>P37+P73+P87</f>
        <v>0</v>
      </c>
      <c r="R89" s="27">
        <f>R37+R73+R87</f>
        <v>492678486.49000001</v>
      </c>
      <c r="T89" s="7">
        <v>1260734147.05</v>
      </c>
    </row>
    <row r="90" spans="1:20" s="7" customFormat="1" ht="14.15" customHeight="1" thickTop="1" x14ac:dyDescent="0.25">
      <c r="A90" s="29"/>
      <c r="B90" s="29"/>
      <c r="C90" s="29"/>
      <c r="D90" s="32"/>
      <c r="E90" s="29"/>
      <c r="F90" s="29"/>
      <c r="H90" s="33"/>
      <c r="I90" s="33"/>
      <c r="J90" s="33"/>
      <c r="K90" s="33"/>
      <c r="L90" s="33"/>
      <c r="M90" s="33"/>
      <c r="T90" s="7">
        <f>T89-R89</f>
        <v>768055660.55999994</v>
      </c>
    </row>
    <row r="91" spans="1:20" s="7" customFormat="1" ht="14.15" customHeight="1" x14ac:dyDescent="0.25">
      <c r="A91" s="29"/>
      <c r="B91" s="29"/>
      <c r="C91" s="29"/>
      <c r="D91" s="32"/>
      <c r="E91" s="29"/>
      <c r="F91" s="29"/>
      <c r="H91" s="33"/>
      <c r="I91" s="33"/>
      <c r="J91" s="33"/>
      <c r="K91" s="33"/>
      <c r="L91" s="33"/>
      <c r="M91" s="33"/>
    </row>
    <row r="92" spans="1:20" s="7" customFormat="1" ht="14.15" customHeight="1" x14ac:dyDescent="0.25">
      <c r="A92" s="29"/>
      <c r="B92" s="29"/>
      <c r="C92" s="29"/>
      <c r="D92" s="32"/>
      <c r="E92" s="29"/>
      <c r="F92" s="29"/>
      <c r="H92" s="33"/>
      <c r="I92" s="33"/>
      <c r="J92" s="33"/>
      <c r="K92" s="33"/>
      <c r="L92" s="33"/>
      <c r="M92" s="33"/>
    </row>
    <row r="93" spans="1:20" ht="14.15" customHeight="1" x14ac:dyDescent="0.35">
      <c r="A93" s="41"/>
      <c r="C93" s="236" t="s">
        <v>262</v>
      </c>
      <c r="D93" s="31"/>
      <c r="E93" s="30"/>
      <c r="G93" s="29"/>
      <c r="I93" s="29"/>
      <c r="M93" s="42"/>
      <c r="N93" s="232" t="s">
        <v>134</v>
      </c>
      <c r="O93" s="249"/>
      <c r="P93" s="249"/>
    </row>
    <row r="94" spans="1:20" ht="14.15" customHeight="1" x14ac:dyDescent="0.25">
      <c r="A94" s="41"/>
      <c r="C94" s="236"/>
      <c r="D94" s="31"/>
      <c r="E94" s="30"/>
      <c r="G94" s="29"/>
      <c r="I94" s="29"/>
      <c r="M94" s="42"/>
      <c r="N94" s="232"/>
      <c r="O94" s="232"/>
      <c r="P94" s="232"/>
    </row>
    <row r="95" spans="1:20" ht="14.15" customHeight="1" x14ac:dyDescent="0.25">
      <c r="A95" s="45"/>
      <c r="C95" s="236"/>
      <c r="D95" s="31"/>
      <c r="E95" s="46"/>
      <c r="G95" s="29"/>
      <c r="I95" s="29"/>
      <c r="M95" s="236"/>
      <c r="N95" s="34"/>
      <c r="O95" s="34"/>
      <c r="P95" s="46"/>
    </row>
    <row r="96" spans="1:20" ht="14.15" customHeight="1" x14ac:dyDescent="0.25">
      <c r="A96" s="47"/>
      <c r="C96" s="29"/>
      <c r="D96" s="29"/>
      <c r="E96" s="48"/>
      <c r="G96" s="29"/>
      <c r="I96" s="29"/>
      <c r="M96" s="29"/>
      <c r="P96" s="48"/>
    </row>
    <row r="97" spans="1:16" ht="14.15" customHeight="1" x14ac:dyDescent="0.35">
      <c r="A97" s="49"/>
      <c r="C97" s="237" t="s">
        <v>274</v>
      </c>
      <c r="D97" s="50"/>
      <c r="E97" s="51"/>
      <c r="G97" s="29"/>
      <c r="I97" s="29"/>
      <c r="M97" s="52"/>
      <c r="N97" s="233" t="s">
        <v>136</v>
      </c>
      <c r="O97" s="249"/>
      <c r="P97" s="249"/>
    </row>
    <row r="98" spans="1:16" ht="14.15" customHeight="1" x14ac:dyDescent="0.35">
      <c r="A98" s="47"/>
      <c r="C98" s="236" t="s">
        <v>255</v>
      </c>
      <c r="D98" s="29"/>
      <c r="E98" s="30"/>
      <c r="G98" s="29"/>
      <c r="I98" s="29"/>
      <c r="M98" s="31"/>
      <c r="N98" s="234" t="s">
        <v>138</v>
      </c>
      <c r="O98" s="249"/>
      <c r="P98" s="249"/>
    </row>
  </sheetData>
  <customSheetViews>
    <customSheetView guid="{DE3A1FFE-44A0-41BD-98AB-2A2226968564}" hiddenRows="1" topLeftCell="A64">
      <selection activeCell="C85" sqref="C85"/>
      <pageMargins left="0.7" right="0.7" top="0.75" bottom="0.75" header="0.3" footer="0.3"/>
    </customSheetView>
    <customSheetView guid="{EE975321-C15E-44A7-AFC6-A307116A4F6E}" hiddenRows="1" topLeftCell="A64">
      <selection activeCell="C85" sqref="C85"/>
      <pageMargins left="0.7" right="0.7" top="0.75" bottom="0.75" header="0.3" footer="0.3"/>
    </customSheetView>
    <customSheetView guid="{1998FCB8-1FEB-4076-ACE6-A225EE4366B3}" hiddenRows="1" topLeftCell="A64">
      <selection activeCell="C85" sqref="C85"/>
      <pageMargins left="0.7" right="0.7" top="0.75" bottom="0.75" header="0.3" footer="0.3"/>
    </customSheetView>
  </customSheetViews>
  <mergeCells count="59">
    <mergeCell ref="A3:S3"/>
    <mergeCell ref="A4:S4"/>
    <mergeCell ref="L11:P11"/>
    <mergeCell ref="P12:P14"/>
    <mergeCell ref="A13:C13"/>
    <mergeCell ref="E13:H13"/>
    <mergeCell ref="E28:H28"/>
    <mergeCell ref="A15:C15"/>
    <mergeCell ref="E15:H15"/>
    <mergeCell ref="E18:H18"/>
    <mergeCell ref="E19:H19"/>
    <mergeCell ref="E20:H20"/>
    <mergeCell ref="E21:H21"/>
    <mergeCell ref="E22:H22"/>
    <mergeCell ref="E23:H23"/>
    <mergeCell ref="E25:H25"/>
    <mergeCell ref="E26:H26"/>
    <mergeCell ref="E27:H27"/>
    <mergeCell ref="E43:H43"/>
    <mergeCell ref="E29:H29"/>
    <mergeCell ref="E30:H30"/>
    <mergeCell ref="E31:H31"/>
    <mergeCell ref="E32:H32"/>
    <mergeCell ref="E33:H33"/>
    <mergeCell ref="E34:H34"/>
    <mergeCell ref="E35:H35"/>
    <mergeCell ref="E36:H36"/>
    <mergeCell ref="E40:H40"/>
    <mergeCell ref="E41:H41"/>
    <mergeCell ref="E42:H42"/>
    <mergeCell ref="E55:H55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68:H68"/>
    <mergeCell ref="E56:H56"/>
    <mergeCell ref="E58:H58"/>
    <mergeCell ref="E59:H59"/>
    <mergeCell ref="E60:H60"/>
    <mergeCell ref="E61:H61"/>
    <mergeCell ref="E62:H62"/>
    <mergeCell ref="E63:H63"/>
    <mergeCell ref="E64:H64"/>
    <mergeCell ref="E66:H66"/>
    <mergeCell ref="E65:H65"/>
    <mergeCell ref="E67:H67"/>
    <mergeCell ref="E69:H69"/>
    <mergeCell ref="E70:H70"/>
    <mergeCell ref="E71:H71"/>
    <mergeCell ref="E72:H72"/>
    <mergeCell ref="A73:C73"/>
  </mergeCells>
  <printOptions horizontalCentered="1"/>
  <pageMargins left="0.75" right="0.5" top="1" bottom="1" header="0.5" footer="0.5"/>
  <pageSetup paperSize="5" scale="90" orientation="landscape" horizontalDpi="1200" verticalDpi="1200" r:id="rId1"/>
  <headerFooter>
    <oddFooter>&amp;C&amp;"Arial Narrow,Regular"&amp;9Page &amp;P of &amp;N</oddFooter>
  </headerFooter>
  <rowBreaks count="1" manualBreakCount="1">
    <brk id="64" max="18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59"/>
  <sheetViews>
    <sheetView view="pageBreakPreview" topLeftCell="A17" zoomScaleNormal="85" zoomScaleSheetLayoutView="100" workbookViewId="0">
      <selection sqref="A1:S1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9" width="8.84375" style="1"/>
    <col min="20" max="20" width="10.69140625" style="1" bestFit="1" customWidth="1"/>
    <col min="21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224</v>
      </c>
      <c r="H6" s="3"/>
      <c r="I6" s="3"/>
      <c r="R6" s="71"/>
    </row>
    <row r="7" spans="1:19" ht="15" customHeight="1" x14ac:dyDescent="0.3">
      <c r="A7" s="5" t="s">
        <v>118</v>
      </c>
      <c r="B7" s="2" t="s">
        <v>112</v>
      </c>
      <c r="C7" s="5" t="s">
        <v>212</v>
      </c>
    </row>
    <row r="8" spans="1:19" ht="15" customHeight="1" x14ac:dyDescent="0.3">
      <c r="A8" s="5" t="s">
        <v>119</v>
      </c>
      <c r="B8" s="2" t="s">
        <v>112</v>
      </c>
      <c r="C8" s="5" t="s">
        <v>225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107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7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39"/>
      <c r="L13" s="39" t="s">
        <v>319</v>
      </c>
      <c r="M13" s="39"/>
      <c r="N13" s="39" t="s">
        <v>319</v>
      </c>
      <c r="O13" s="39"/>
      <c r="P13" s="287"/>
      <c r="Q13" s="40"/>
      <c r="R13" s="39">
        <v>2022</v>
      </c>
    </row>
    <row r="14" spans="1:19" ht="15" customHeight="1" x14ac:dyDescent="0.25">
      <c r="A14" s="106"/>
      <c r="B14" s="106"/>
      <c r="C14" s="106"/>
      <c r="D14" s="9"/>
      <c r="E14" s="106"/>
      <c r="F14" s="106"/>
      <c r="G14" s="106"/>
      <c r="H14" s="106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87"/>
      <c r="Q14" s="40"/>
      <c r="R14" s="181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15" customHeight="1" x14ac:dyDescent="0.25">
      <c r="K16" s="7"/>
      <c r="M16" s="7"/>
      <c r="O16" s="7"/>
      <c r="Q16" s="7"/>
    </row>
    <row r="17" spans="1:20" s="7" customFormat="1" ht="18" customHeight="1" x14ac:dyDescent="0.25">
      <c r="A17" s="137" t="s">
        <v>232</v>
      </c>
      <c r="B17" s="136"/>
      <c r="C17" s="136"/>
      <c r="D17" s="130"/>
      <c r="E17" s="307" t="s">
        <v>233</v>
      </c>
      <c r="F17" s="307"/>
      <c r="G17" s="307"/>
      <c r="H17" s="307"/>
    </row>
    <row r="18" spans="1:20" s="7" customFormat="1" ht="6" customHeight="1" x14ac:dyDescent="0.25">
      <c r="A18" s="137"/>
      <c r="B18" s="136"/>
      <c r="C18" s="136"/>
      <c r="D18" s="130"/>
      <c r="E18" s="240"/>
      <c r="F18" s="240"/>
      <c r="G18" s="240"/>
      <c r="H18" s="240"/>
    </row>
    <row r="19" spans="1:20" s="7" customFormat="1" ht="18" customHeight="1" x14ac:dyDescent="0.3">
      <c r="A19" s="62" t="s">
        <v>189</v>
      </c>
      <c r="B19" s="23"/>
      <c r="C19" s="23"/>
      <c r="E19" s="110"/>
      <c r="F19" s="110"/>
      <c r="G19" s="110"/>
      <c r="H19" s="110"/>
    </row>
    <row r="20" spans="1:20" s="7" customFormat="1" ht="15" customHeight="1" x14ac:dyDescent="0.25">
      <c r="A20" s="31" t="s">
        <v>250</v>
      </c>
      <c r="B20" s="104"/>
      <c r="C20" s="104"/>
      <c r="D20" s="101"/>
      <c r="E20" s="289" t="s">
        <v>768</v>
      </c>
      <c r="F20" s="289"/>
      <c r="G20" s="289"/>
      <c r="H20" s="289"/>
      <c r="J20" s="34"/>
      <c r="K20" s="34"/>
      <c r="L20" s="34">
        <v>1184790.48</v>
      </c>
      <c r="M20" s="34"/>
      <c r="N20" s="34">
        <f>P20-L20</f>
        <v>15209.520000000019</v>
      </c>
      <c r="O20" s="34"/>
      <c r="P20" s="34">
        <v>1200000</v>
      </c>
      <c r="Q20" s="34"/>
    </row>
    <row r="21" spans="1:20" s="7" customFormat="1" ht="15" customHeight="1" x14ac:dyDescent="0.25">
      <c r="A21" s="135" t="s">
        <v>177</v>
      </c>
      <c r="B21" s="104"/>
      <c r="C21" s="104"/>
      <c r="D21" s="101"/>
      <c r="E21" s="289" t="s">
        <v>772</v>
      </c>
      <c r="F21" s="289"/>
      <c r="G21" s="289"/>
      <c r="H21" s="289"/>
      <c r="J21" s="34"/>
      <c r="L21" s="34"/>
      <c r="M21" s="34"/>
      <c r="N21" s="34">
        <f>P21-L21</f>
        <v>255039033</v>
      </c>
      <c r="O21" s="34"/>
      <c r="P21" s="34">
        <v>255039033</v>
      </c>
      <c r="R21" s="34">
        <v>465730000</v>
      </c>
    </row>
    <row r="22" spans="1:20" s="7" customFormat="1" ht="15" customHeight="1" x14ac:dyDescent="0.25">
      <c r="A22" s="31" t="s">
        <v>234</v>
      </c>
      <c r="B22" s="99"/>
      <c r="C22" s="99"/>
      <c r="E22" s="289" t="s">
        <v>773</v>
      </c>
      <c r="F22" s="289"/>
      <c r="G22" s="289"/>
      <c r="H22" s="289"/>
      <c r="J22" s="34">
        <v>22560185.300000001</v>
      </c>
      <c r="K22" s="34"/>
      <c r="L22" s="34"/>
      <c r="M22" s="34"/>
      <c r="N22" s="34">
        <f t="shared" ref="N22:N24" si="0">P22-L22</f>
        <v>30000000</v>
      </c>
      <c r="O22" s="34"/>
      <c r="P22" s="34">
        <v>30000000</v>
      </c>
      <c r="Q22" s="34"/>
      <c r="R22" s="7">
        <v>25500000</v>
      </c>
    </row>
    <row r="23" spans="1:20" s="7" customFormat="1" ht="15" customHeight="1" x14ac:dyDescent="0.25">
      <c r="A23" s="31" t="s">
        <v>93</v>
      </c>
      <c r="B23" s="99"/>
      <c r="C23" s="99"/>
      <c r="E23" s="289" t="s">
        <v>500</v>
      </c>
      <c r="F23" s="289"/>
      <c r="G23" s="289"/>
      <c r="H23" s="289"/>
      <c r="J23" s="34">
        <v>49033729.530000001</v>
      </c>
      <c r="K23" s="34"/>
      <c r="L23" s="34"/>
      <c r="M23" s="34"/>
      <c r="N23" s="34"/>
      <c r="O23" s="34"/>
      <c r="P23" s="34"/>
      <c r="Q23" s="34"/>
      <c r="R23" s="34"/>
      <c r="T23" s="7">
        <f>SUM(N21:N24)-777546272.59</f>
        <v>7492760.4099999666</v>
      </c>
    </row>
    <row r="24" spans="1:20" s="7" customFormat="1" ht="15" customHeight="1" x14ac:dyDescent="0.25">
      <c r="A24" s="31" t="s">
        <v>94</v>
      </c>
      <c r="B24" s="104"/>
      <c r="C24" s="104"/>
      <c r="E24" s="289" t="s">
        <v>729</v>
      </c>
      <c r="F24" s="289"/>
      <c r="G24" s="289"/>
      <c r="H24" s="289"/>
      <c r="J24" s="34">
        <v>2002114.21</v>
      </c>
      <c r="K24" s="34"/>
      <c r="L24" s="34"/>
      <c r="M24" s="34"/>
      <c r="N24" s="34">
        <f t="shared" si="0"/>
        <v>500000000</v>
      </c>
      <c r="O24" s="34"/>
      <c r="P24" s="34">
        <v>500000000</v>
      </c>
      <c r="Q24" s="34"/>
      <c r="R24" s="34"/>
      <c r="T24" s="7">
        <f>SUM(P21:P24)</f>
        <v>785039033</v>
      </c>
    </row>
    <row r="25" spans="1:20" s="7" customFormat="1" ht="15" customHeight="1" x14ac:dyDescent="0.25">
      <c r="A25" s="31" t="s">
        <v>231</v>
      </c>
      <c r="B25" s="104"/>
      <c r="C25" s="104"/>
      <c r="D25" s="101"/>
      <c r="E25" s="289" t="s">
        <v>770</v>
      </c>
      <c r="F25" s="289"/>
      <c r="G25" s="289"/>
      <c r="H25" s="289"/>
      <c r="J25" s="34"/>
      <c r="K25" s="34"/>
      <c r="L25" s="34"/>
      <c r="M25" s="34"/>
      <c r="N25" s="34"/>
      <c r="O25" s="34"/>
      <c r="P25" s="34"/>
      <c r="Q25" s="34"/>
      <c r="R25" s="34">
        <v>17950000</v>
      </c>
    </row>
    <row r="26" spans="1:20" s="7" customFormat="1" ht="15" customHeight="1" x14ac:dyDescent="0.25">
      <c r="A26" s="103"/>
      <c r="B26" s="99"/>
      <c r="C26" s="99"/>
      <c r="E26" s="100"/>
      <c r="F26" s="101"/>
      <c r="G26" s="100"/>
      <c r="H26" s="100"/>
      <c r="J26" s="34"/>
      <c r="K26" s="34"/>
      <c r="L26" s="34"/>
      <c r="M26" s="34"/>
      <c r="N26" s="34"/>
      <c r="O26" s="34"/>
      <c r="P26" s="34"/>
      <c r="Q26" s="34"/>
      <c r="R26" s="34"/>
    </row>
    <row r="27" spans="1:20" s="7" customFormat="1" ht="18" customHeight="1" x14ac:dyDescent="0.25">
      <c r="A27" s="114" t="s">
        <v>236</v>
      </c>
      <c r="B27" s="99"/>
      <c r="C27" s="99"/>
      <c r="E27" s="307" t="s">
        <v>237</v>
      </c>
      <c r="F27" s="307"/>
      <c r="G27" s="307"/>
      <c r="H27" s="307"/>
      <c r="J27" s="34"/>
      <c r="K27" s="34"/>
      <c r="L27" s="34"/>
      <c r="M27" s="34"/>
      <c r="N27" s="34"/>
      <c r="O27" s="34"/>
      <c r="P27" s="34"/>
      <c r="Q27" s="34"/>
      <c r="R27" s="34"/>
    </row>
    <row r="28" spans="1:20" s="7" customFormat="1" ht="6" customHeight="1" x14ac:dyDescent="0.25">
      <c r="A28" s="114"/>
      <c r="B28" s="99"/>
      <c r="C28" s="99"/>
      <c r="E28" s="240"/>
      <c r="F28" s="240"/>
      <c r="G28" s="240"/>
      <c r="H28" s="240"/>
      <c r="J28" s="34"/>
      <c r="K28" s="34"/>
      <c r="L28" s="34"/>
      <c r="M28" s="34"/>
      <c r="N28" s="34"/>
      <c r="O28" s="34"/>
      <c r="P28" s="34"/>
      <c r="Q28" s="34"/>
      <c r="R28" s="34"/>
    </row>
    <row r="29" spans="1:20" s="7" customFormat="1" ht="18" customHeight="1" x14ac:dyDescent="0.25">
      <c r="A29" s="113" t="s">
        <v>187</v>
      </c>
      <c r="B29" s="99"/>
      <c r="C29" s="99"/>
      <c r="E29" s="100"/>
      <c r="F29" s="101"/>
      <c r="G29" s="100"/>
      <c r="H29" s="100"/>
      <c r="J29" s="34"/>
      <c r="K29" s="34"/>
      <c r="L29" s="34"/>
      <c r="M29" s="34"/>
      <c r="N29" s="34"/>
      <c r="O29" s="34"/>
      <c r="P29" s="34"/>
      <c r="Q29" s="34"/>
      <c r="R29" s="34"/>
    </row>
    <row r="30" spans="1:20" s="7" customFormat="1" ht="15" customHeight="1" x14ac:dyDescent="0.25">
      <c r="A30" s="31" t="s">
        <v>283</v>
      </c>
      <c r="B30" s="99"/>
      <c r="C30" s="99"/>
      <c r="E30" s="290" t="s">
        <v>690</v>
      </c>
      <c r="F30" s="290"/>
      <c r="G30" s="290"/>
      <c r="H30" s="290"/>
      <c r="J30" s="34">
        <v>150586499.06</v>
      </c>
      <c r="K30" s="34"/>
      <c r="L30" s="34">
        <v>19951162.890000001</v>
      </c>
      <c r="M30" s="34"/>
      <c r="N30" s="34">
        <f t="shared" ref="N30:N31" si="1">P30-L30</f>
        <v>138348837.11000001</v>
      </c>
      <c r="O30" s="34"/>
      <c r="P30" s="34">
        <v>158300000</v>
      </c>
      <c r="Q30" s="34"/>
      <c r="R30" s="34">
        <v>200450000</v>
      </c>
      <c r="T30" s="7">
        <f>N30-33927048.37</f>
        <v>104421788.74000001</v>
      </c>
    </row>
    <row r="31" spans="1:20" s="7" customFormat="1" ht="15" hidden="1" customHeight="1" x14ac:dyDescent="0.25">
      <c r="A31" s="31" t="s">
        <v>281</v>
      </c>
      <c r="B31" s="99"/>
      <c r="C31" s="99"/>
      <c r="E31" s="290" t="s">
        <v>442</v>
      </c>
      <c r="F31" s="290"/>
      <c r="G31" s="290"/>
      <c r="H31" s="290"/>
      <c r="J31" s="34">
        <v>0</v>
      </c>
      <c r="K31" s="34"/>
      <c r="L31" s="34">
        <v>0</v>
      </c>
      <c r="M31" s="34"/>
      <c r="N31" s="34">
        <f t="shared" si="1"/>
        <v>0</v>
      </c>
      <c r="O31" s="34"/>
      <c r="P31" s="34">
        <v>0</v>
      </c>
      <c r="Q31" s="34"/>
      <c r="R31" s="34"/>
    </row>
    <row r="32" spans="1:20" s="7" customFormat="1" ht="15" customHeight="1" x14ac:dyDescent="0.25">
      <c r="A32" s="75"/>
      <c r="B32" s="99"/>
      <c r="C32" s="99"/>
      <c r="E32" s="100"/>
      <c r="F32" s="101"/>
      <c r="G32" s="100"/>
      <c r="H32" s="100"/>
      <c r="J32" s="34"/>
      <c r="K32" s="34"/>
      <c r="L32" s="34"/>
      <c r="M32" s="34"/>
      <c r="N32" s="34"/>
      <c r="O32" s="34"/>
      <c r="P32" s="34"/>
      <c r="Q32" s="34"/>
      <c r="R32" s="34"/>
    </row>
    <row r="33" spans="1:18" s="7" customFormat="1" ht="18" customHeight="1" x14ac:dyDescent="0.25">
      <c r="A33" s="105" t="s">
        <v>282</v>
      </c>
      <c r="B33" s="99"/>
      <c r="C33" s="99"/>
      <c r="E33" s="100"/>
      <c r="F33" s="101"/>
      <c r="G33" s="100"/>
      <c r="H33" s="100"/>
      <c r="J33" s="34"/>
      <c r="K33" s="34"/>
      <c r="L33" s="34"/>
      <c r="M33" s="34"/>
      <c r="N33" s="34"/>
      <c r="O33" s="34"/>
      <c r="P33" s="34"/>
      <c r="Q33" s="34"/>
      <c r="R33" s="34"/>
    </row>
    <row r="34" spans="1:18" s="7" customFormat="1" ht="12.75" customHeight="1" x14ac:dyDescent="0.25">
      <c r="A34" s="31" t="s">
        <v>94</v>
      </c>
      <c r="B34" s="104"/>
      <c r="C34" s="104"/>
      <c r="E34" s="289" t="s">
        <v>729</v>
      </c>
      <c r="F34" s="289"/>
      <c r="G34" s="289"/>
      <c r="H34" s="289"/>
      <c r="J34" s="34">
        <v>316141.89</v>
      </c>
      <c r="K34" s="34"/>
      <c r="L34" s="34"/>
      <c r="M34" s="34"/>
      <c r="N34" s="34"/>
      <c r="O34" s="34"/>
      <c r="P34" s="34"/>
      <c r="Q34" s="34"/>
      <c r="R34" s="34"/>
    </row>
    <row r="35" spans="1:18" s="7" customFormat="1" ht="12.75" customHeight="1" x14ac:dyDescent="0.25">
      <c r="A35" s="75"/>
      <c r="B35" s="99"/>
      <c r="C35" s="99"/>
      <c r="E35" s="100"/>
      <c r="F35" s="101"/>
      <c r="G35" s="100"/>
      <c r="H35" s="100"/>
      <c r="J35" s="34"/>
      <c r="K35" s="34"/>
      <c r="L35" s="34"/>
      <c r="M35" s="34"/>
      <c r="N35" s="34"/>
      <c r="O35" s="34"/>
      <c r="P35" s="34"/>
      <c r="Q35" s="34"/>
      <c r="R35" s="34"/>
    </row>
    <row r="36" spans="1:18" s="7" customFormat="1" ht="18" customHeight="1" x14ac:dyDescent="0.25">
      <c r="A36" s="114" t="s">
        <v>236</v>
      </c>
      <c r="B36" s="99"/>
      <c r="C36" s="99"/>
      <c r="E36" s="307" t="s">
        <v>833</v>
      </c>
      <c r="F36" s="307"/>
      <c r="G36" s="307"/>
      <c r="H36" s="307"/>
      <c r="J36" s="34"/>
      <c r="K36" s="34"/>
      <c r="L36" s="34"/>
      <c r="M36" s="34"/>
      <c r="N36" s="34"/>
      <c r="O36" s="34"/>
      <c r="P36" s="34"/>
      <c r="Q36" s="34"/>
      <c r="R36" s="34"/>
    </row>
    <row r="37" spans="1:18" s="7" customFormat="1" ht="6" customHeight="1" x14ac:dyDescent="0.25">
      <c r="A37" s="114"/>
      <c r="B37" s="99"/>
      <c r="C37" s="99"/>
      <c r="E37" s="240"/>
      <c r="F37" s="240"/>
      <c r="G37" s="240"/>
      <c r="H37" s="240"/>
      <c r="J37" s="34"/>
      <c r="K37" s="34"/>
      <c r="L37" s="34"/>
      <c r="M37" s="34"/>
      <c r="N37" s="34"/>
      <c r="O37" s="34"/>
      <c r="P37" s="34"/>
      <c r="Q37" s="34"/>
      <c r="R37" s="34"/>
    </row>
    <row r="38" spans="1:18" s="7" customFormat="1" ht="18" customHeight="1" x14ac:dyDescent="0.25">
      <c r="A38" s="105" t="s">
        <v>282</v>
      </c>
      <c r="B38" s="99"/>
      <c r="C38" s="99"/>
      <c r="E38" s="307"/>
      <c r="F38" s="307"/>
      <c r="G38" s="307"/>
      <c r="H38" s="307"/>
      <c r="J38" s="34"/>
      <c r="K38" s="34"/>
      <c r="L38" s="34"/>
      <c r="M38" s="34"/>
      <c r="N38" s="34"/>
      <c r="O38" s="34"/>
      <c r="P38" s="34"/>
      <c r="Q38" s="34"/>
      <c r="R38" s="34"/>
    </row>
    <row r="39" spans="1:18" s="7" customFormat="1" ht="15" hidden="1" customHeight="1" x14ac:dyDescent="0.25">
      <c r="A39" s="75" t="s">
        <v>250</v>
      </c>
      <c r="B39" s="99"/>
      <c r="C39" s="99"/>
      <c r="E39" s="289" t="s">
        <v>768</v>
      </c>
      <c r="F39" s="289"/>
      <c r="G39" s="289"/>
      <c r="H39" s="289"/>
      <c r="J39" s="34"/>
      <c r="K39" s="34"/>
      <c r="L39" s="34"/>
      <c r="M39" s="34"/>
      <c r="N39" s="34"/>
      <c r="O39" s="34"/>
      <c r="P39" s="34"/>
      <c r="Q39" s="34"/>
      <c r="R39" s="34"/>
    </row>
    <row r="40" spans="1:18" s="7" customFormat="1" ht="15" hidden="1" customHeight="1" x14ac:dyDescent="0.25">
      <c r="A40" s="103" t="s">
        <v>177</v>
      </c>
      <c r="B40" s="99"/>
      <c r="C40" s="99"/>
      <c r="E40" s="289" t="s">
        <v>772</v>
      </c>
      <c r="F40" s="289"/>
      <c r="G40" s="289"/>
      <c r="H40" s="289"/>
      <c r="J40" s="34"/>
      <c r="K40" s="34"/>
      <c r="L40" s="34"/>
      <c r="M40" s="34"/>
      <c r="N40" s="34">
        <f t="shared" ref="N40:N44" si="2">P40-L40</f>
        <v>0</v>
      </c>
      <c r="O40" s="34"/>
      <c r="P40" s="34"/>
      <c r="Q40" s="34"/>
      <c r="R40" s="34"/>
    </row>
    <row r="41" spans="1:18" s="7" customFormat="1" ht="12.75" hidden="1" customHeight="1" x14ac:dyDescent="0.25">
      <c r="A41" s="75" t="s">
        <v>228</v>
      </c>
      <c r="B41" s="99"/>
      <c r="C41" s="99"/>
      <c r="E41" s="289" t="s">
        <v>774</v>
      </c>
      <c r="F41" s="289"/>
      <c r="G41" s="289"/>
      <c r="H41" s="289"/>
      <c r="J41" s="34"/>
      <c r="K41" s="34"/>
      <c r="L41" s="34"/>
      <c r="M41" s="34"/>
      <c r="N41" s="34">
        <f t="shared" si="2"/>
        <v>0</v>
      </c>
      <c r="O41" s="34"/>
      <c r="P41" s="34"/>
      <c r="Q41" s="34"/>
      <c r="R41" s="34"/>
    </row>
    <row r="42" spans="1:18" s="7" customFormat="1" ht="12.75" hidden="1" customHeight="1" x14ac:dyDescent="0.25">
      <c r="A42" s="75" t="s">
        <v>231</v>
      </c>
      <c r="B42" s="99"/>
      <c r="C42" s="99"/>
      <c r="E42" s="289" t="s">
        <v>770</v>
      </c>
      <c r="F42" s="289"/>
      <c r="G42" s="289"/>
      <c r="H42" s="289"/>
      <c r="J42" s="34"/>
      <c r="K42" s="34"/>
      <c r="L42" s="34"/>
      <c r="M42" s="34"/>
      <c r="N42" s="34">
        <f t="shared" si="2"/>
        <v>0</v>
      </c>
      <c r="O42" s="34"/>
      <c r="P42" s="34"/>
      <c r="Q42" s="34"/>
      <c r="R42" s="34"/>
    </row>
    <row r="43" spans="1:18" s="7" customFormat="1" ht="15" customHeight="1" x14ac:dyDescent="0.25">
      <c r="A43" s="31" t="s">
        <v>93</v>
      </c>
      <c r="B43" s="99"/>
      <c r="C43" s="99"/>
      <c r="E43" s="289" t="s">
        <v>500</v>
      </c>
      <c r="F43" s="289"/>
      <c r="G43" s="289"/>
      <c r="H43" s="289"/>
      <c r="J43" s="34"/>
      <c r="K43" s="34"/>
      <c r="L43" s="34"/>
      <c r="M43" s="34"/>
      <c r="N43" s="34">
        <f>P43-L43</f>
        <v>5000000</v>
      </c>
      <c r="O43" s="34"/>
      <c r="P43" s="34">
        <v>5000000</v>
      </c>
      <c r="Q43" s="34"/>
      <c r="R43" s="34"/>
    </row>
    <row r="44" spans="1:18" s="7" customFormat="1" ht="12.75" hidden="1" customHeight="1" x14ac:dyDescent="0.25">
      <c r="A44" s="75" t="s">
        <v>94</v>
      </c>
      <c r="B44" s="99"/>
      <c r="C44" s="99"/>
      <c r="E44" s="289" t="s">
        <v>729</v>
      </c>
      <c r="F44" s="289"/>
      <c r="G44" s="289"/>
      <c r="H44" s="289"/>
      <c r="J44" s="150"/>
      <c r="K44" s="34"/>
      <c r="L44" s="150"/>
      <c r="M44" s="34"/>
      <c r="N44" s="150">
        <f t="shared" si="2"/>
        <v>0</v>
      </c>
      <c r="O44" s="34"/>
      <c r="P44" s="150">
        <v>0</v>
      </c>
      <c r="Q44" s="34"/>
      <c r="R44" s="150"/>
    </row>
    <row r="45" spans="1:18" s="7" customFormat="1" ht="12.75" customHeight="1" x14ac:dyDescent="0.25">
      <c r="A45" s="75"/>
      <c r="B45" s="99"/>
      <c r="C45" s="99"/>
      <c r="E45" s="100"/>
      <c r="F45" s="101"/>
      <c r="G45" s="100"/>
      <c r="H45" s="100"/>
      <c r="J45" s="34"/>
      <c r="K45" s="34"/>
      <c r="L45" s="34"/>
      <c r="M45" s="34"/>
      <c r="N45" s="34"/>
      <c r="O45" s="34"/>
      <c r="P45" s="34"/>
      <c r="Q45" s="34"/>
      <c r="R45" s="34"/>
    </row>
    <row r="46" spans="1:18" s="7" customFormat="1" ht="12.75" hidden="1" customHeight="1" x14ac:dyDescent="0.25">
      <c r="A46" s="105" t="s">
        <v>238</v>
      </c>
      <c r="B46" s="105"/>
      <c r="C46" s="105"/>
      <c r="E46" s="100"/>
      <c r="F46" s="101"/>
      <c r="G46" s="100"/>
      <c r="H46" s="100"/>
      <c r="J46" s="34"/>
      <c r="K46" s="34"/>
      <c r="L46" s="34"/>
      <c r="M46" s="34"/>
      <c r="N46" s="34"/>
      <c r="O46" s="34"/>
      <c r="P46" s="34"/>
      <c r="Q46" s="34"/>
      <c r="R46" s="34"/>
    </row>
    <row r="47" spans="1:18" s="7" customFormat="1" ht="12.75" hidden="1" customHeight="1" x14ac:dyDescent="0.25">
      <c r="A47" s="111" t="s">
        <v>239</v>
      </c>
      <c r="B47" s="105"/>
      <c r="C47" s="105"/>
      <c r="E47" s="308">
        <v>8852</v>
      </c>
      <c r="F47" s="308"/>
      <c r="G47" s="308"/>
      <c r="H47" s="308"/>
      <c r="J47" s="34"/>
      <c r="K47" s="34"/>
      <c r="L47" s="34"/>
      <c r="M47" s="34"/>
      <c r="N47" s="34"/>
      <c r="O47" s="34"/>
      <c r="P47" s="34"/>
      <c r="Q47" s="34"/>
      <c r="R47" s="34"/>
    </row>
    <row r="48" spans="1:18" s="7" customFormat="1" ht="12.75" hidden="1" customHeight="1" x14ac:dyDescent="0.25">
      <c r="A48" s="75" t="s">
        <v>228</v>
      </c>
      <c r="B48" s="99"/>
      <c r="C48" s="99"/>
      <c r="D48" s="101"/>
      <c r="E48" s="274" t="s">
        <v>774</v>
      </c>
      <c r="F48" s="274"/>
      <c r="G48" s="274"/>
      <c r="H48" s="274"/>
      <c r="J48" s="34"/>
      <c r="K48" s="34"/>
      <c r="L48" s="34"/>
      <c r="M48" s="34"/>
      <c r="N48" s="34">
        <f t="shared" ref="N48:N49" si="3">P48-L48</f>
        <v>0</v>
      </c>
      <c r="O48" s="34"/>
      <c r="P48" s="34"/>
      <c r="Q48" s="34"/>
      <c r="R48" s="34"/>
    </row>
    <row r="49" spans="1:18" s="7" customFormat="1" ht="12.75" hidden="1" customHeight="1" x14ac:dyDescent="0.25">
      <c r="A49" s="75" t="s">
        <v>231</v>
      </c>
      <c r="B49" s="99"/>
      <c r="C49" s="99"/>
      <c r="D49" s="101"/>
      <c r="E49" s="274" t="s">
        <v>770</v>
      </c>
      <c r="F49" s="274"/>
      <c r="G49" s="274"/>
      <c r="H49" s="274"/>
      <c r="J49" s="34"/>
      <c r="K49" s="34"/>
      <c r="L49" s="34"/>
      <c r="M49" s="34"/>
      <c r="N49" s="34">
        <f t="shared" si="3"/>
        <v>0</v>
      </c>
      <c r="O49" s="34"/>
      <c r="P49" s="34"/>
      <c r="Q49" s="34"/>
      <c r="R49" s="34"/>
    </row>
    <row r="50" spans="1:18" s="7" customFormat="1" ht="6.75" customHeight="1" x14ac:dyDescent="0.25">
      <c r="J50" s="34"/>
      <c r="K50" s="34"/>
      <c r="L50" s="34"/>
      <c r="M50" s="34"/>
      <c r="N50" s="34"/>
      <c r="O50" s="34"/>
      <c r="P50" s="34"/>
      <c r="Q50" s="34"/>
      <c r="R50" s="34"/>
    </row>
    <row r="51" spans="1:18" s="7" customFormat="1" ht="20.149999999999999" customHeight="1" thickBot="1" x14ac:dyDescent="0.35">
      <c r="A51" s="11" t="s">
        <v>109</v>
      </c>
      <c r="B51" s="26"/>
      <c r="C51" s="26"/>
      <c r="J51" s="134">
        <f>SUM(J21:J44)</f>
        <v>224498669.98999998</v>
      </c>
      <c r="K51" s="21"/>
      <c r="L51" s="134">
        <f>SUM(L20:L44)</f>
        <v>21135953.370000001</v>
      </c>
      <c r="M51" s="34"/>
      <c r="N51" s="134">
        <f>SUM(N21:N44)</f>
        <v>928387870.11000001</v>
      </c>
      <c r="O51" s="34"/>
      <c r="P51" s="134">
        <f>SUM(O20:P44)</f>
        <v>949539033</v>
      </c>
      <c r="Q51" s="34"/>
      <c r="R51" s="134">
        <f>SUM(R21:R44)</f>
        <v>709630000</v>
      </c>
    </row>
    <row r="52" spans="1:18" s="7" customFormat="1" ht="13" thickTop="1" x14ac:dyDescent="0.25">
      <c r="A52" s="29"/>
      <c r="B52" s="29"/>
      <c r="C52" s="29"/>
      <c r="D52" s="32"/>
      <c r="E52" s="29"/>
      <c r="F52" s="29"/>
      <c r="H52" s="33"/>
      <c r="I52" s="33"/>
      <c r="J52" s="33"/>
      <c r="K52" s="33"/>
      <c r="L52" s="33"/>
      <c r="M52" s="33"/>
    </row>
    <row r="53" spans="1:18" x14ac:dyDescent="0.25">
      <c r="C53" s="108" t="s">
        <v>132</v>
      </c>
      <c r="D53" s="30"/>
      <c r="E53" s="30"/>
      <c r="G53" s="29"/>
      <c r="I53" s="29"/>
      <c r="J53" s="289" t="s">
        <v>262</v>
      </c>
      <c r="K53" s="289"/>
      <c r="L53" s="289"/>
      <c r="M53" s="42"/>
      <c r="N53" s="44"/>
      <c r="O53" s="44"/>
      <c r="P53" s="43" t="s">
        <v>134</v>
      </c>
    </row>
    <row r="54" spans="1:18" x14ac:dyDescent="0.25">
      <c r="A54" s="45"/>
      <c r="D54" s="31"/>
      <c r="E54" s="46"/>
      <c r="G54" s="29"/>
      <c r="I54" s="29"/>
      <c r="J54" s="108"/>
      <c r="M54" s="108"/>
      <c r="N54" s="34"/>
      <c r="O54" s="34"/>
      <c r="P54" s="46"/>
    </row>
    <row r="55" spans="1:18" x14ac:dyDescent="0.25">
      <c r="A55" s="45"/>
      <c r="D55" s="31"/>
      <c r="E55" s="46"/>
      <c r="G55" s="29"/>
      <c r="I55" s="29"/>
      <c r="J55" s="236"/>
      <c r="M55" s="236"/>
      <c r="N55" s="34"/>
      <c r="O55" s="34"/>
      <c r="P55" s="46"/>
    </row>
    <row r="56" spans="1:18" x14ac:dyDescent="0.25">
      <c r="A56" s="45"/>
      <c r="D56" s="31"/>
      <c r="E56" s="46"/>
      <c r="G56" s="29"/>
      <c r="I56" s="29"/>
      <c r="J56" s="108"/>
      <c r="M56" s="108"/>
      <c r="N56" s="34"/>
      <c r="O56" s="34"/>
      <c r="P56" s="46"/>
    </row>
    <row r="57" spans="1:18" x14ac:dyDescent="0.25">
      <c r="A57" s="47"/>
      <c r="D57" s="29"/>
      <c r="E57" s="48"/>
      <c r="G57" s="29"/>
      <c r="I57" s="29"/>
      <c r="J57" s="29"/>
      <c r="M57" s="29"/>
      <c r="P57" s="48"/>
    </row>
    <row r="58" spans="1:18" ht="13" x14ac:dyDescent="0.3">
      <c r="B58" s="51"/>
      <c r="C58" s="112" t="s">
        <v>215</v>
      </c>
      <c r="D58" s="51"/>
      <c r="E58" s="51"/>
      <c r="G58" s="29"/>
      <c r="I58" s="29"/>
      <c r="J58" s="292" t="s">
        <v>274</v>
      </c>
      <c r="K58" s="292"/>
      <c r="L58" s="292"/>
      <c r="M58" s="52"/>
      <c r="N58" s="54"/>
      <c r="O58" s="54"/>
      <c r="P58" s="53" t="s">
        <v>136</v>
      </c>
    </row>
    <row r="59" spans="1:18" x14ac:dyDescent="0.25">
      <c r="B59" s="30"/>
      <c r="C59" s="108" t="s">
        <v>268</v>
      </c>
      <c r="D59" s="30"/>
      <c r="E59" s="30"/>
      <c r="G59" s="29"/>
      <c r="I59" s="29"/>
      <c r="J59" s="289" t="s">
        <v>255</v>
      </c>
      <c r="K59" s="289"/>
      <c r="L59" s="289"/>
      <c r="M59" s="31"/>
      <c r="N59" s="33"/>
      <c r="O59" s="33"/>
      <c r="P59" s="55" t="s">
        <v>138</v>
      </c>
    </row>
  </sheetData>
  <customSheetViews>
    <customSheetView guid="{DE3A1FFE-44A0-41BD-98AB-2A2226968564}" showPageBreaks="1" printArea="1" view="pageBreakPreview">
      <pane xSplit="1" ySplit="14" topLeftCell="B15" activePane="bottomRight" state="frozen"/>
      <selection pane="bottomRight" activeCell="P19" sqref="P19:R35"/>
      <pageMargins left="0.75" right="0.5" top="0.94" bottom="0.71" header="0.76" footer="0.6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36" activePane="bottomRight" state="frozen"/>
      <selection pane="bottomRight" activeCell="R30" sqref="R30"/>
      <pageMargins left="0.75" right="0.5" top="0.94" bottom="0.71" header="0.76" footer="0.6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5" activePane="bottomRight" state="frozen"/>
      <selection pane="bottomRight" activeCell="P19" sqref="P19:R35"/>
      <pageMargins left="0.75" right="0.5" top="0.94" bottom="0.71" header="0.76" footer="0.6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5" activePane="bottomRight" state="frozen"/>
      <selection pane="bottomRight" activeCell="C18" sqref="C18"/>
      <pageMargins left="0.75" right="0.5" top="0.94" bottom="0.71" header="0.76" footer="0.6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pane xSplit="1" ySplit="14" topLeftCell="B24" activePane="bottomRight" state="frozen"/>
      <selection pane="bottomRight" activeCell="R28" sqref="R28"/>
      <pageMargins left="0.75" right="0.5" top="0.94" bottom="0.71" header="0.76" footer="0.6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33">
    <mergeCell ref="E38:H38"/>
    <mergeCell ref="A3:S3"/>
    <mergeCell ref="A4:S4"/>
    <mergeCell ref="L11:P11"/>
    <mergeCell ref="A13:C13"/>
    <mergeCell ref="E13:H13"/>
    <mergeCell ref="P12:P14"/>
    <mergeCell ref="E25:H25"/>
    <mergeCell ref="E34:H34"/>
    <mergeCell ref="E36:H36"/>
    <mergeCell ref="J53:L53"/>
    <mergeCell ref="J58:L58"/>
    <mergeCell ref="J59:L59"/>
    <mergeCell ref="A15:C15"/>
    <mergeCell ref="E15:H15"/>
    <mergeCell ref="E17:H17"/>
    <mergeCell ref="E27:H27"/>
    <mergeCell ref="E47:H47"/>
    <mergeCell ref="E21:H21"/>
    <mergeCell ref="E22:H22"/>
    <mergeCell ref="E20:H20"/>
    <mergeCell ref="E23:H23"/>
    <mergeCell ref="E24:H24"/>
    <mergeCell ref="E30:H30"/>
    <mergeCell ref="E31:H31"/>
    <mergeCell ref="E44:H44"/>
    <mergeCell ref="E48:H48"/>
    <mergeCell ref="E49:H49"/>
    <mergeCell ref="E39:H39"/>
    <mergeCell ref="E40:H40"/>
    <mergeCell ref="E41:H41"/>
    <mergeCell ref="E42:H42"/>
    <mergeCell ref="E43:H43"/>
  </mergeCells>
  <phoneticPr fontId="15" type="noConversion"/>
  <printOptions horizontalCentered="1"/>
  <pageMargins left="0.75" right="0.5" top="0.94" bottom="0.71" header="0.76" footer="0.65"/>
  <pageSetup paperSize="5" scale="90" orientation="landscape" horizontalDpi="4294967293" verticalDpi="300" r:id="rId6"/>
  <headerFooter alignWithMargins="0">
    <oddFooter>&amp;C&amp;"Arial Narrow,Regular"&amp;9Page &amp;P of &amp;N</oddFooter>
  </headerFooter>
  <rowBreaks count="1" manualBreakCount="1">
    <brk id="35" max="18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5"/>
  <sheetViews>
    <sheetView view="pageBreakPreview" zoomScaleNormal="85" zoomScaleSheetLayoutView="100" workbookViewId="0">
      <pane xSplit="1" ySplit="16" topLeftCell="B17" activePane="bottomRight" state="frozen"/>
      <selection pane="topRight" activeCell="B1" sqref="B1"/>
      <selection pane="bottomLeft" activeCell="A15" sqref="A15"/>
      <selection pane="bottomRight" activeCell="J19" sqref="J19"/>
    </sheetView>
  </sheetViews>
  <sheetFormatPr defaultColWidth="8.84375" defaultRowHeight="12.5" x14ac:dyDescent="0.25"/>
  <cols>
    <col min="1" max="1" width="16.765625" style="7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9" width="8.84375" style="1"/>
    <col min="20" max="20" width="10.69140625" style="1" bestFit="1" customWidth="1"/>
    <col min="21" max="16384" width="8.84375" style="1"/>
  </cols>
  <sheetData>
    <row r="1" spans="1:19" ht="15" customHeight="1" x14ac:dyDescent="0.25">
      <c r="A1" s="264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65" t="s">
        <v>117</v>
      </c>
      <c r="B6" s="2" t="s">
        <v>112</v>
      </c>
      <c r="C6" s="66" t="s">
        <v>224</v>
      </c>
      <c r="H6" s="3"/>
      <c r="I6" s="3"/>
      <c r="R6" s="71"/>
    </row>
    <row r="7" spans="1:19" ht="15" customHeight="1" x14ac:dyDescent="0.3">
      <c r="A7" s="6" t="s">
        <v>118</v>
      </c>
      <c r="B7" s="2" t="s">
        <v>112</v>
      </c>
      <c r="C7" s="5" t="s">
        <v>211</v>
      </c>
    </row>
    <row r="8" spans="1:19" ht="15" customHeight="1" x14ac:dyDescent="0.3">
      <c r="A8" s="6" t="s">
        <v>119</v>
      </c>
      <c r="B8" s="2" t="s">
        <v>112</v>
      </c>
      <c r="C8" s="5" t="s">
        <v>240</v>
      </c>
    </row>
    <row r="9" spans="1:19" ht="15" customHeight="1" x14ac:dyDescent="0.3">
      <c r="A9" s="6" t="s">
        <v>120</v>
      </c>
      <c r="B9" s="2" t="s">
        <v>112</v>
      </c>
      <c r="C9" s="6" t="s">
        <v>241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107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7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39"/>
      <c r="L13" s="39" t="s">
        <v>319</v>
      </c>
      <c r="M13" s="39"/>
      <c r="N13" s="39" t="s">
        <v>319</v>
      </c>
      <c r="O13" s="39"/>
      <c r="P13" s="287"/>
      <c r="Q13" s="40"/>
      <c r="R13" s="39">
        <v>2022</v>
      </c>
    </row>
    <row r="14" spans="1:19" ht="15" customHeight="1" x14ac:dyDescent="0.25">
      <c r="A14" s="257"/>
      <c r="B14" s="106"/>
      <c r="C14" s="106"/>
      <c r="D14" s="9"/>
      <c r="E14" s="106"/>
      <c r="F14" s="106"/>
      <c r="G14" s="106"/>
      <c r="H14" s="106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87"/>
      <c r="Q14" s="40"/>
      <c r="R14" s="181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20" s="7" customFormat="1" ht="12.75" customHeight="1" x14ac:dyDescent="0.3">
      <c r="B17" s="11"/>
      <c r="C17" s="11"/>
    </row>
    <row r="18" spans="1:20" s="7" customFormat="1" ht="30" customHeight="1" x14ac:dyDescent="0.3">
      <c r="A18" s="309" t="s">
        <v>851</v>
      </c>
      <c r="B18" s="309"/>
      <c r="C18" s="309"/>
      <c r="E18" s="303" t="s">
        <v>873</v>
      </c>
      <c r="F18" s="303"/>
      <c r="G18" s="303"/>
      <c r="H18" s="303"/>
    </row>
    <row r="19" spans="1:20" s="7" customFormat="1" ht="6" customHeight="1" x14ac:dyDescent="0.3">
      <c r="A19" s="245"/>
      <c r="B19" s="23"/>
      <c r="C19" s="23"/>
      <c r="E19" s="239"/>
      <c r="F19" s="239"/>
      <c r="G19" s="239"/>
      <c r="H19" s="239"/>
      <c r="N19" s="34"/>
    </row>
    <row r="20" spans="1:20" s="7" customFormat="1" ht="18" customHeight="1" x14ac:dyDescent="0.3">
      <c r="A20" s="62" t="s">
        <v>189</v>
      </c>
      <c r="B20" s="23"/>
      <c r="C20" s="23"/>
      <c r="E20" s="239"/>
      <c r="F20" s="239"/>
      <c r="G20" s="239"/>
      <c r="H20" s="239"/>
      <c r="N20" s="34"/>
    </row>
    <row r="21" spans="1:20" s="7" customFormat="1" ht="15" customHeight="1" x14ac:dyDescent="0.25">
      <c r="A21" s="31" t="s">
        <v>250</v>
      </c>
      <c r="B21" s="123"/>
      <c r="C21" s="123"/>
      <c r="D21" s="88"/>
      <c r="E21" s="289" t="s">
        <v>768</v>
      </c>
      <c r="F21" s="289"/>
      <c r="G21" s="289"/>
      <c r="H21" s="289"/>
      <c r="L21" s="34"/>
      <c r="N21" s="34"/>
    </row>
    <row r="22" spans="1:20" s="7" customFormat="1" ht="15" customHeight="1" x14ac:dyDescent="0.25">
      <c r="A22" s="31" t="s">
        <v>289</v>
      </c>
      <c r="B22" s="123"/>
      <c r="C22" s="123"/>
      <c r="D22" s="88"/>
      <c r="E22" s="289" t="s">
        <v>775</v>
      </c>
      <c r="F22" s="289"/>
      <c r="G22" s="289"/>
      <c r="H22" s="289"/>
      <c r="L22" s="34"/>
      <c r="N22" s="34">
        <f>P22-L22</f>
        <v>503760000</v>
      </c>
      <c r="P22" s="7">
        <v>503760000</v>
      </c>
    </row>
    <row r="23" spans="1:20" s="7" customFormat="1" ht="15" customHeight="1" x14ac:dyDescent="0.25">
      <c r="A23" s="31" t="s">
        <v>94</v>
      </c>
      <c r="B23" s="128"/>
      <c r="C23" s="128"/>
      <c r="D23" s="88"/>
      <c r="E23" s="289" t="s">
        <v>729</v>
      </c>
      <c r="F23" s="289"/>
      <c r="G23" s="289"/>
      <c r="H23" s="289"/>
      <c r="L23" s="34"/>
      <c r="N23" s="34"/>
    </row>
    <row r="24" spans="1:20" s="7" customFormat="1" ht="15" customHeight="1" x14ac:dyDescent="0.25">
      <c r="A24" s="31" t="s">
        <v>176</v>
      </c>
      <c r="B24" s="123"/>
      <c r="C24" s="123"/>
      <c r="D24" s="88"/>
      <c r="E24" s="289" t="s">
        <v>776</v>
      </c>
      <c r="F24" s="289"/>
      <c r="G24" s="289"/>
      <c r="H24" s="289"/>
      <c r="J24" s="7">
        <v>1827025</v>
      </c>
      <c r="L24" s="34"/>
      <c r="N24" s="34">
        <f>P24-L24</f>
        <v>1131000</v>
      </c>
      <c r="P24" s="7">
        <v>1131000</v>
      </c>
    </row>
    <row r="25" spans="1:20" s="7" customFormat="1" ht="15" customHeight="1" x14ac:dyDescent="0.25">
      <c r="A25" s="31" t="s">
        <v>105</v>
      </c>
      <c r="B25" s="123"/>
      <c r="C25" s="123"/>
      <c r="D25" s="88"/>
      <c r="E25" s="289" t="s">
        <v>378</v>
      </c>
      <c r="F25" s="289"/>
      <c r="G25" s="289"/>
      <c r="H25" s="289"/>
      <c r="L25" s="34"/>
      <c r="N25" s="34"/>
      <c r="T25" s="7">
        <f>SUM(J21:J25)</f>
        <v>1827025</v>
      </c>
    </row>
    <row r="26" spans="1:20" s="7" customFormat="1" ht="12.75" customHeight="1" x14ac:dyDescent="0.25">
      <c r="A26" s="75"/>
      <c r="B26" s="99"/>
      <c r="C26" s="99"/>
      <c r="E26" s="100"/>
      <c r="F26" s="115"/>
      <c r="G26" s="129"/>
      <c r="H26" s="102"/>
      <c r="N26" s="34"/>
    </row>
    <row r="27" spans="1:20" s="7" customFormat="1" ht="30.75" customHeight="1" x14ac:dyDescent="0.25">
      <c r="A27" s="311" t="s">
        <v>846</v>
      </c>
      <c r="B27" s="311"/>
      <c r="C27" s="311"/>
      <c r="D27" s="247"/>
      <c r="E27" s="247"/>
      <c r="F27" s="115"/>
      <c r="G27" s="129"/>
      <c r="H27" s="102"/>
      <c r="N27" s="34"/>
    </row>
    <row r="28" spans="1:20" s="7" customFormat="1" ht="15" customHeight="1" x14ac:dyDescent="0.25">
      <c r="A28" s="271" t="s">
        <v>847</v>
      </c>
      <c r="B28" s="130"/>
      <c r="C28" s="130"/>
      <c r="D28" s="130"/>
      <c r="E28" s="289" t="s">
        <v>666</v>
      </c>
      <c r="F28" s="289"/>
      <c r="G28" s="289"/>
      <c r="H28" s="289"/>
      <c r="N28" s="34"/>
      <c r="R28" s="7">
        <v>160000000</v>
      </c>
    </row>
    <row r="29" spans="1:20" s="7" customFormat="1" ht="15" customHeight="1" x14ac:dyDescent="0.25">
      <c r="A29" s="271" t="s">
        <v>848</v>
      </c>
      <c r="B29" s="246"/>
      <c r="C29" s="246"/>
      <c r="D29" s="246"/>
      <c r="E29" s="289" t="s">
        <v>667</v>
      </c>
      <c r="F29" s="289"/>
      <c r="G29" s="289"/>
      <c r="H29" s="289"/>
      <c r="N29" s="34"/>
      <c r="R29" s="7">
        <v>75000000</v>
      </c>
    </row>
    <row r="30" spans="1:20" s="7" customFormat="1" ht="12.75" customHeight="1" x14ac:dyDescent="0.25">
      <c r="A30" s="75"/>
      <c r="B30" s="99"/>
      <c r="C30" s="99"/>
      <c r="E30" s="30"/>
      <c r="F30" s="122"/>
      <c r="G30" s="248"/>
      <c r="H30" s="124"/>
      <c r="N30" s="34"/>
    </row>
    <row r="31" spans="1:20" s="7" customFormat="1" ht="18" customHeight="1" x14ac:dyDescent="0.3">
      <c r="A31" s="62" t="s">
        <v>189</v>
      </c>
      <c r="B31" s="99"/>
      <c r="C31" s="99"/>
      <c r="E31" s="30"/>
      <c r="F31" s="122"/>
      <c r="G31" s="248"/>
      <c r="H31" s="124"/>
      <c r="N31" s="34"/>
    </row>
    <row r="32" spans="1:20" s="7" customFormat="1" ht="15" customHeight="1" x14ac:dyDescent="0.25">
      <c r="A32" s="271" t="s">
        <v>849</v>
      </c>
      <c r="B32" s="99"/>
      <c r="C32" s="99"/>
      <c r="E32" s="289" t="s">
        <v>500</v>
      </c>
      <c r="F32" s="289"/>
      <c r="G32" s="289"/>
      <c r="H32" s="289"/>
      <c r="N32" s="34"/>
      <c r="R32" s="7">
        <v>27000</v>
      </c>
    </row>
    <row r="33" spans="1:20" s="7" customFormat="1" ht="15" customHeight="1" x14ac:dyDescent="0.25">
      <c r="A33" s="271" t="s">
        <v>95</v>
      </c>
      <c r="B33" s="99"/>
      <c r="C33" s="99"/>
      <c r="E33" s="289" t="s">
        <v>373</v>
      </c>
      <c r="F33" s="289"/>
      <c r="G33" s="289"/>
      <c r="H33" s="289"/>
      <c r="N33" s="34"/>
      <c r="R33" s="7">
        <v>405000</v>
      </c>
    </row>
    <row r="34" spans="1:20" s="7" customFormat="1" ht="15" customHeight="1" x14ac:dyDescent="0.25">
      <c r="A34" s="271" t="s">
        <v>99</v>
      </c>
      <c r="B34" s="99"/>
      <c r="C34" s="99"/>
      <c r="E34" s="289" t="s">
        <v>498</v>
      </c>
      <c r="F34" s="289"/>
      <c r="G34" s="289"/>
      <c r="H34" s="289"/>
      <c r="N34" s="34"/>
      <c r="R34" s="7">
        <v>125000</v>
      </c>
    </row>
    <row r="35" spans="1:20" s="7" customFormat="1" ht="15" customHeight="1" x14ac:dyDescent="0.25">
      <c r="A35" s="271" t="s">
        <v>176</v>
      </c>
      <c r="B35" s="99"/>
      <c r="C35" s="99"/>
      <c r="E35" s="289" t="s">
        <v>776</v>
      </c>
      <c r="F35" s="289"/>
      <c r="G35" s="289"/>
      <c r="H35" s="289"/>
      <c r="N35" s="34"/>
      <c r="R35" s="7">
        <v>51500000</v>
      </c>
    </row>
    <row r="36" spans="1:20" s="7" customFormat="1" ht="15" customHeight="1" x14ac:dyDescent="0.25">
      <c r="A36" s="271" t="s">
        <v>841</v>
      </c>
      <c r="B36" s="99"/>
      <c r="C36" s="99"/>
      <c r="E36" s="289" t="s">
        <v>379</v>
      </c>
      <c r="F36" s="289"/>
      <c r="G36" s="289"/>
      <c r="H36" s="289"/>
      <c r="N36" s="34"/>
      <c r="R36" s="7">
        <v>470000</v>
      </c>
    </row>
    <row r="37" spans="1:20" s="7" customFormat="1" ht="15" customHeight="1" x14ac:dyDescent="0.25">
      <c r="A37" s="31" t="s">
        <v>850</v>
      </c>
      <c r="B37" s="99"/>
      <c r="C37" s="99"/>
      <c r="E37" s="289" t="s">
        <v>615</v>
      </c>
      <c r="F37" s="289"/>
      <c r="G37" s="289"/>
      <c r="H37" s="289"/>
      <c r="N37" s="34"/>
      <c r="R37" s="7">
        <v>260000</v>
      </c>
    </row>
    <row r="38" spans="1:20" s="7" customFormat="1" ht="12.75" customHeight="1" x14ac:dyDescent="0.25">
      <c r="A38" s="75"/>
      <c r="B38" s="99"/>
      <c r="C38" s="99"/>
      <c r="E38" s="100"/>
      <c r="F38" s="115"/>
      <c r="G38" s="129"/>
      <c r="H38" s="102"/>
      <c r="N38" s="34"/>
    </row>
    <row r="39" spans="1:20" s="7" customFormat="1" ht="30" customHeight="1" x14ac:dyDescent="0.25">
      <c r="A39" s="310" t="s">
        <v>852</v>
      </c>
      <c r="B39" s="310"/>
      <c r="C39" s="310"/>
      <c r="E39" s="307" t="s">
        <v>248</v>
      </c>
      <c r="F39" s="307"/>
      <c r="G39" s="307"/>
      <c r="H39" s="307"/>
      <c r="N39" s="34"/>
    </row>
    <row r="40" spans="1:20" s="7" customFormat="1" ht="15" customHeight="1" x14ac:dyDescent="0.25">
      <c r="A40" s="75" t="s">
        <v>250</v>
      </c>
      <c r="B40" s="99"/>
      <c r="C40" s="99"/>
      <c r="E40" s="274" t="s">
        <v>768</v>
      </c>
      <c r="F40" s="274"/>
      <c r="G40" s="274"/>
      <c r="H40" s="274"/>
      <c r="L40" s="34"/>
      <c r="N40" s="34">
        <f>P40-L40</f>
        <v>40000000</v>
      </c>
      <c r="P40" s="7">
        <v>40000000</v>
      </c>
      <c r="T40" s="7">
        <f>SUM(N40:N44)</f>
        <v>601709243.28999996</v>
      </c>
    </row>
    <row r="41" spans="1:20" s="7" customFormat="1" ht="15" hidden="1" customHeight="1" x14ac:dyDescent="0.25">
      <c r="A41" s="75" t="s">
        <v>230</v>
      </c>
      <c r="B41" s="99"/>
      <c r="C41" s="99"/>
      <c r="E41" s="274" t="s">
        <v>769</v>
      </c>
      <c r="F41" s="274"/>
      <c r="G41" s="274"/>
      <c r="H41" s="274"/>
      <c r="L41" s="34"/>
      <c r="N41" s="34"/>
      <c r="T41" s="7">
        <f>SUM(P39:P44)-551041473.22</f>
        <v>66752526.779999971</v>
      </c>
    </row>
    <row r="42" spans="1:20" s="7" customFormat="1" ht="15" customHeight="1" x14ac:dyDescent="0.25">
      <c r="A42" s="75" t="s">
        <v>231</v>
      </c>
      <c r="B42" s="99"/>
      <c r="C42" s="99"/>
      <c r="E42" s="274" t="s">
        <v>770</v>
      </c>
      <c r="F42" s="274"/>
      <c r="G42" s="274"/>
      <c r="H42" s="274"/>
      <c r="L42" s="34"/>
      <c r="N42" s="34"/>
      <c r="R42" s="7">
        <v>91400000</v>
      </c>
    </row>
    <row r="43" spans="1:20" s="7" customFormat="1" ht="15" customHeight="1" x14ac:dyDescent="0.25">
      <c r="A43" s="75" t="s">
        <v>93</v>
      </c>
      <c r="B43" s="99"/>
      <c r="C43" s="99"/>
      <c r="E43" s="274" t="s">
        <v>500</v>
      </c>
      <c r="F43" s="274"/>
      <c r="G43" s="274"/>
      <c r="H43" s="274"/>
      <c r="J43" s="7">
        <v>6833159.7999999998</v>
      </c>
      <c r="L43" s="34">
        <v>16084756.710000001</v>
      </c>
      <c r="N43" s="34">
        <f>P43-L43</f>
        <v>561709243.28999996</v>
      </c>
      <c r="P43" s="7">
        <v>577794000</v>
      </c>
      <c r="R43" s="7">
        <v>28070000</v>
      </c>
    </row>
    <row r="44" spans="1:20" s="7" customFormat="1" ht="15" customHeight="1" x14ac:dyDescent="0.25">
      <c r="A44" s="75" t="s">
        <v>94</v>
      </c>
      <c r="B44" s="104"/>
      <c r="C44" s="104"/>
      <c r="E44" s="274" t="s">
        <v>729</v>
      </c>
      <c r="F44" s="274"/>
      <c r="G44" s="274"/>
      <c r="H44" s="274"/>
      <c r="J44" s="7">
        <v>3466211.26</v>
      </c>
      <c r="L44" s="34"/>
      <c r="N44" s="34"/>
      <c r="R44" s="7">
        <v>15750000</v>
      </c>
    </row>
    <row r="45" spans="1:20" s="7" customFormat="1" ht="6" customHeight="1" x14ac:dyDescent="0.25">
      <c r="J45" s="116"/>
      <c r="L45" s="116"/>
      <c r="N45" s="116"/>
      <c r="P45" s="116"/>
      <c r="R45" s="116"/>
    </row>
    <row r="46" spans="1:20" s="7" customFormat="1" ht="20.149999999999999" customHeight="1" thickBot="1" x14ac:dyDescent="0.35">
      <c r="A46" s="11" t="s">
        <v>109</v>
      </c>
      <c r="B46" s="26"/>
      <c r="C46" s="26"/>
      <c r="J46" s="27">
        <f>SUM(J21:J45)</f>
        <v>12126396.060000001</v>
      </c>
      <c r="K46" s="21"/>
      <c r="L46" s="27">
        <f>SUM(L21:L45)</f>
        <v>16084756.710000001</v>
      </c>
      <c r="N46" s="27">
        <f>SUM(N21:N45)</f>
        <v>1106600243.29</v>
      </c>
      <c r="P46" s="27">
        <f>SUM(P21:P45)</f>
        <v>1122685000</v>
      </c>
      <c r="R46" s="27">
        <f>SUM(R21:R45)</f>
        <v>423007000</v>
      </c>
      <c r="T46" s="7">
        <f>SUM(J40:J44)</f>
        <v>10299371.059999999</v>
      </c>
    </row>
    <row r="47" spans="1:20" s="7" customFormat="1" ht="13" thickTop="1" x14ac:dyDescent="0.25">
      <c r="A47" s="29"/>
      <c r="B47" s="29"/>
      <c r="C47" s="29"/>
      <c r="D47" s="32"/>
      <c r="E47" s="29"/>
      <c r="F47" s="29"/>
      <c r="H47" s="33"/>
      <c r="I47" s="33"/>
      <c r="J47" s="33"/>
      <c r="K47" s="33"/>
      <c r="L47" s="33"/>
      <c r="M47" s="33"/>
    </row>
    <row r="48" spans="1:20" s="7" customFormat="1" x14ac:dyDescent="0.25"/>
    <row r="49" spans="1:16" s="7" customFormat="1" x14ac:dyDescent="0.25"/>
    <row r="50" spans="1:16" x14ac:dyDescent="0.25">
      <c r="A50" s="68"/>
      <c r="C50" s="108" t="s">
        <v>132</v>
      </c>
      <c r="D50" s="31"/>
      <c r="E50" s="30"/>
      <c r="G50" s="29"/>
      <c r="I50" s="29"/>
      <c r="J50" s="289" t="s">
        <v>262</v>
      </c>
      <c r="K50" s="289"/>
      <c r="L50" s="289"/>
      <c r="M50" s="42"/>
      <c r="N50" s="44"/>
      <c r="O50" s="44"/>
      <c r="P50" s="43" t="s">
        <v>134</v>
      </c>
    </row>
    <row r="51" spans="1:16" x14ac:dyDescent="0.25">
      <c r="A51" s="45"/>
      <c r="C51" s="107"/>
      <c r="D51" s="31"/>
      <c r="E51" s="46"/>
      <c r="G51" s="29"/>
      <c r="I51" s="29"/>
      <c r="J51" s="108"/>
      <c r="M51" s="108"/>
      <c r="N51" s="34"/>
      <c r="O51" s="34"/>
      <c r="P51" s="46"/>
    </row>
    <row r="52" spans="1:16" x14ac:dyDescent="0.25">
      <c r="A52" s="45"/>
      <c r="C52" s="107"/>
      <c r="D52" s="31"/>
      <c r="E52" s="46"/>
      <c r="G52" s="29"/>
      <c r="I52" s="29"/>
      <c r="J52" s="108"/>
      <c r="M52" s="108"/>
      <c r="N52" s="34"/>
      <c r="O52" s="34"/>
      <c r="P52" s="46"/>
    </row>
    <row r="53" spans="1:16" x14ac:dyDescent="0.25">
      <c r="A53" s="47"/>
      <c r="C53" s="107"/>
      <c r="D53" s="29"/>
      <c r="E53" s="48"/>
      <c r="G53" s="29"/>
      <c r="I53" s="29"/>
      <c r="J53" s="29"/>
      <c r="M53" s="29"/>
      <c r="P53" s="48"/>
    </row>
    <row r="54" spans="1:16" ht="13" x14ac:dyDescent="0.3">
      <c r="A54" s="69"/>
      <c r="C54" s="112" t="s">
        <v>215</v>
      </c>
      <c r="D54" s="50"/>
      <c r="E54" s="51"/>
      <c r="G54" s="29"/>
      <c r="I54" s="29"/>
      <c r="J54" s="292" t="s">
        <v>274</v>
      </c>
      <c r="K54" s="292"/>
      <c r="L54" s="292"/>
      <c r="M54" s="52"/>
      <c r="N54" s="54"/>
      <c r="O54" s="54"/>
      <c r="P54" s="53" t="s">
        <v>136</v>
      </c>
    </row>
    <row r="55" spans="1:16" x14ac:dyDescent="0.25">
      <c r="A55" s="67"/>
      <c r="C55" s="108" t="s">
        <v>268</v>
      </c>
      <c r="D55" s="29"/>
      <c r="E55" s="30"/>
      <c r="G55" s="29"/>
      <c r="I55" s="29"/>
      <c r="J55" s="289" t="s">
        <v>255</v>
      </c>
      <c r="K55" s="289"/>
      <c r="L55" s="289"/>
      <c r="M55" s="31"/>
      <c r="N55" s="33"/>
      <c r="O55" s="33"/>
      <c r="P55" s="55" t="s">
        <v>138</v>
      </c>
    </row>
  </sheetData>
  <customSheetViews>
    <customSheetView guid="{DE3A1FFE-44A0-41BD-98AB-2A2226968564}" showPageBreaks="1" printArea="1" view="pageBreakPreview">
      <pane xSplit="1" ySplit="14" topLeftCell="B24" activePane="bottomRight" state="frozen"/>
      <selection pane="bottomRight" activeCell="R27" sqref="R27:R29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24" activePane="bottomRight" state="frozen"/>
      <selection pane="bottomRight" activeCell="N29" sqref="N29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view="pageBreakPreview">
      <pane xSplit="1" ySplit="14" topLeftCell="B24" activePane="bottomRight" state="frozen"/>
      <selection pane="bottomRight" activeCell="R27" sqref="R27:R29"/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998FCB8-1FEB-4076-ACE6-A225EE4366B3}" showPageBreaks="1" printArea="1" view="pageBreakPreview">
      <pane xSplit="1" ySplit="14" topLeftCell="E23" activePane="bottomRight" state="frozen"/>
      <selection pane="bottomRight" activeCell="N21" sqref="N21:N24"/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34">
    <mergeCell ref="J55:L55"/>
    <mergeCell ref="A15:C15"/>
    <mergeCell ref="E15:H15"/>
    <mergeCell ref="E39:H39"/>
    <mergeCell ref="J50:L50"/>
    <mergeCell ref="J54:L54"/>
    <mergeCell ref="E21:H21"/>
    <mergeCell ref="E22:H22"/>
    <mergeCell ref="E23:H23"/>
    <mergeCell ref="E24:H24"/>
    <mergeCell ref="E25:H25"/>
    <mergeCell ref="E40:H40"/>
    <mergeCell ref="E41:H41"/>
    <mergeCell ref="E42:H42"/>
    <mergeCell ref="E43:H43"/>
    <mergeCell ref="E37:H37"/>
    <mergeCell ref="A3:S3"/>
    <mergeCell ref="A4:S4"/>
    <mergeCell ref="L11:P11"/>
    <mergeCell ref="P12:P14"/>
    <mergeCell ref="A13:C13"/>
    <mergeCell ref="E13:H13"/>
    <mergeCell ref="A18:C18"/>
    <mergeCell ref="E18:H18"/>
    <mergeCell ref="A39:C39"/>
    <mergeCell ref="E44:H44"/>
    <mergeCell ref="A27:C27"/>
    <mergeCell ref="E28:H28"/>
    <mergeCell ref="E29:H29"/>
    <mergeCell ref="E33:H33"/>
    <mergeCell ref="E36:H36"/>
    <mergeCell ref="E34:H34"/>
    <mergeCell ref="E35:H35"/>
    <mergeCell ref="E32:H32"/>
  </mergeCells>
  <phoneticPr fontId="15" type="noConversion"/>
  <printOptions horizontalCentered="1"/>
  <pageMargins left="0.75" right="0.5" top="1" bottom="1" header="0.75" footer="0.5"/>
  <pageSetup paperSize="5" scale="90" orientation="landscape" horizontalDpi="4294967293" verticalDpi="300" r:id="rId5"/>
  <headerFooter alignWithMargins="0">
    <oddHeader xml:space="preserve">&amp;R&amp;"Arial,Bold"&amp;10       </oddHeader>
    <oddFooter>&amp;C&amp;"Arial Narrow,Regular"&amp;9Page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35"/>
  <sheetViews>
    <sheetView view="pageBreakPreview" zoomScaleNormal="85" zoomScaleSheetLayoutView="100" workbookViewId="0">
      <pane xSplit="1" ySplit="16" topLeftCell="B17" activePane="bottomRight" state="frozen"/>
      <selection pane="topRight" activeCell="B1" sqref="B1"/>
      <selection pane="bottomLeft" activeCell="A15" sqref="A15"/>
      <selection pane="bottomRight" sqref="A1:S1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20" width="8.84375" style="1"/>
    <col min="21" max="21" width="10.69140625" style="1" bestFit="1" customWidth="1"/>
    <col min="22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224</v>
      </c>
      <c r="H6" s="3"/>
      <c r="I6" s="3"/>
      <c r="R6" s="71">
        <v>8918</v>
      </c>
    </row>
    <row r="7" spans="1:19" ht="15" customHeight="1" x14ac:dyDescent="0.3">
      <c r="A7" s="5" t="s">
        <v>118</v>
      </c>
      <c r="B7" s="2" t="s">
        <v>112</v>
      </c>
      <c r="C7" s="5" t="s">
        <v>212</v>
      </c>
    </row>
    <row r="8" spans="1:19" ht="15" customHeight="1" x14ac:dyDescent="0.3">
      <c r="A8" s="5" t="s">
        <v>119</v>
      </c>
      <c r="B8" s="2" t="s">
        <v>112</v>
      </c>
      <c r="C8" s="5" t="s">
        <v>240</v>
      </c>
    </row>
    <row r="9" spans="1:19" ht="15" customHeight="1" x14ac:dyDescent="0.3">
      <c r="A9" s="6" t="s">
        <v>120</v>
      </c>
      <c r="B9" s="2" t="s">
        <v>112</v>
      </c>
      <c r="C9" s="6" t="s">
        <v>241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107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7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39"/>
      <c r="L13" s="39" t="s">
        <v>319</v>
      </c>
      <c r="M13" s="39"/>
      <c r="N13" s="39" t="s">
        <v>319</v>
      </c>
      <c r="O13" s="39"/>
      <c r="P13" s="287"/>
      <c r="Q13" s="40"/>
      <c r="R13" s="39">
        <v>2022</v>
      </c>
    </row>
    <row r="14" spans="1:19" ht="15" customHeight="1" x14ac:dyDescent="0.25">
      <c r="A14" s="133"/>
      <c r="B14" s="133"/>
      <c r="C14" s="133"/>
      <c r="D14" s="9"/>
      <c r="E14" s="133"/>
      <c r="F14" s="133"/>
      <c r="G14" s="133"/>
      <c r="H14" s="133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87"/>
      <c r="Q14" s="40"/>
      <c r="R14" s="181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21" s="7" customFormat="1" ht="18" customHeight="1" x14ac:dyDescent="0.3">
      <c r="A17" s="62" t="s">
        <v>189</v>
      </c>
      <c r="B17" s="11"/>
      <c r="C17" s="11"/>
    </row>
    <row r="18" spans="1:21" s="7" customFormat="1" ht="10" customHeight="1" x14ac:dyDescent="0.3">
      <c r="A18" s="65"/>
      <c r="B18" s="23"/>
      <c r="C18" s="23"/>
    </row>
    <row r="19" spans="1:21" s="7" customFormat="1" ht="30" customHeight="1" x14ac:dyDescent="0.25">
      <c r="A19" s="312" t="s">
        <v>853</v>
      </c>
      <c r="B19" s="312"/>
      <c r="C19" s="312"/>
      <c r="E19" s="307" t="s">
        <v>242</v>
      </c>
      <c r="F19" s="307"/>
      <c r="G19" s="307"/>
      <c r="H19" s="307"/>
    </row>
    <row r="20" spans="1:21" s="7" customFormat="1" ht="6" customHeight="1" x14ac:dyDescent="0.3">
      <c r="A20" s="73"/>
      <c r="B20" s="99"/>
      <c r="C20" s="99"/>
      <c r="E20" s="307"/>
      <c r="F20" s="307"/>
      <c r="G20" s="307"/>
      <c r="H20" s="307"/>
    </row>
    <row r="21" spans="1:21" s="7" customFormat="1" ht="15" customHeight="1" x14ac:dyDescent="0.25">
      <c r="A21" s="75" t="s">
        <v>177</v>
      </c>
      <c r="B21" s="99"/>
      <c r="C21" s="99"/>
      <c r="E21" s="274" t="s">
        <v>772</v>
      </c>
      <c r="F21" s="274"/>
      <c r="G21" s="274"/>
      <c r="H21" s="274"/>
      <c r="J21" s="7">
        <v>53279424.32</v>
      </c>
      <c r="L21" s="7">
        <v>23683469.940000001</v>
      </c>
      <c r="N21" s="34">
        <f>P21-L21</f>
        <v>69369202.519999996</v>
      </c>
      <c r="P21" s="7">
        <v>93052672.459999993</v>
      </c>
      <c r="R21" s="7">
        <v>167620000</v>
      </c>
    </row>
    <row r="22" spans="1:21" s="7" customFormat="1" ht="15" customHeight="1" x14ac:dyDescent="0.25">
      <c r="A22" s="75" t="s">
        <v>234</v>
      </c>
      <c r="B22" s="99"/>
      <c r="C22" s="103"/>
      <c r="E22" s="274" t="s">
        <v>773</v>
      </c>
      <c r="F22" s="274"/>
      <c r="G22" s="274"/>
      <c r="H22" s="274"/>
      <c r="J22" s="7">
        <v>63417789.509999998</v>
      </c>
      <c r="N22" s="34">
        <f t="shared" ref="N22" si="0">P22-L22</f>
        <v>78750000</v>
      </c>
      <c r="P22" s="7">
        <v>78750000</v>
      </c>
      <c r="R22" s="7">
        <v>191000000</v>
      </c>
    </row>
    <row r="23" spans="1:21" s="7" customFormat="1" ht="15" customHeight="1" x14ac:dyDescent="0.25">
      <c r="A23" s="75" t="s">
        <v>231</v>
      </c>
      <c r="B23" s="99"/>
      <c r="C23" s="156"/>
      <c r="E23" s="274" t="s">
        <v>770</v>
      </c>
      <c r="F23" s="274"/>
      <c r="G23" s="274"/>
      <c r="H23" s="274"/>
      <c r="J23" s="7">
        <v>1333424.4099999999</v>
      </c>
      <c r="N23" s="34">
        <f>P23-L23</f>
        <v>71250000</v>
      </c>
      <c r="P23" s="7">
        <v>71250000</v>
      </c>
      <c r="R23" s="7">
        <v>5300000</v>
      </c>
      <c r="U23" s="7">
        <f>N26-70419091.03</f>
        <v>148950111.48999998</v>
      </c>
    </row>
    <row r="24" spans="1:21" s="7" customFormat="1" ht="15" customHeight="1" x14ac:dyDescent="0.25">
      <c r="A24" s="75" t="s">
        <v>854</v>
      </c>
      <c r="B24" s="99"/>
      <c r="C24" s="99"/>
      <c r="E24" s="274" t="s">
        <v>855</v>
      </c>
      <c r="F24" s="274"/>
      <c r="G24" s="274"/>
      <c r="H24" s="274"/>
      <c r="N24" s="34"/>
      <c r="R24" s="7">
        <v>200000000</v>
      </c>
    </row>
    <row r="25" spans="1:21" s="7" customFormat="1" ht="6" customHeight="1" x14ac:dyDescent="0.25">
      <c r="J25" s="116"/>
      <c r="L25" s="116"/>
      <c r="N25" s="116"/>
      <c r="P25" s="116"/>
      <c r="R25" s="116"/>
    </row>
    <row r="26" spans="1:21" s="7" customFormat="1" ht="20.149999999999999" customHeight="1" thickBot="1" x14ac:dyDescent="0.35">
      <c r="A26" s="11" t="s">
        <v>109</v>
      </c>
      <c r="B26" s="26"/>
      <c r="C26" s="26"/>
      <c r="J26" s="27">
        <f>SUM(J21:J25)</f>
        <v>118030638.23999999</v>
      </c>
      <c r="K26" s="21"/>
      <c r="L26" s="27">
        <f>SUM(L21:L25)</f>
        <v>23683469.940000001</v>
      </c>
      <c r="N26" s="27">
        <f>SUM(N21:N25)</f>
        <v>219369202.51999998</v>
      </c>
      <c r="P26" s="27">
        <f>SUM(P21:P25)</f>
        <v>243052672.45999998</v>
      </c>
      <c r="R26" s="27">
        <f>SUM(R21:R25)</f>
        <v>563920000</v>
      </c>
    </row>
    <row r="27" spans="1:21" s="7" customFormat="1" ht="13" thickTop="1" x14ac:dyDescent="0.25">
      <c r="A27" s="29"/>
      <c r="B27" s="29"/>
      <c r="C27" s="29"/>
      <c r="D27" s="32"/>
      <c r="E27" s="29"/>
      <c r="F27" s="29"/>
      <c r="H27" s="33"/>
      <c r="I27" s="33"/>
      <c r="J27" s="33"/>
      <c r="K27" s="33"/>
      <c r="L27" s="33"/>
      <c r="M27" s="33"/>
    </row>
    <row r="28" spans="1:21" s="7" customFormat="1" x14ac:dyDescent="0.25"/>
    <row r="29" spans="1:21" s="7" customFormat="1" x14ac:dyDescent="0.25"/>
    <row r="30" spans="1:21" x14ac:dyDescent="0.25">
      <c r="A30" s="68"/>
      <c r="C30" s="108" t="s">
        <v>132</v>
      </c>
      <c r="D30" s="31"/>
      <c r="E30" s="30"/>
      <c r="G30" s="29"/>
      <c r="I30" s="29"/>
      <c r="J30" s="289" t="s">
        <v>262</v>
      </c>
      <c r="K30" s="289"/>
      <c r="L30" s="289"/>
      <c r="M30" s="42"/>
      <c r="N30" s="44"/>
      <c r="O30" s="44"/>
      <c r="P30" s="43" t="s">
        <v>134</v>
      </c>
    </row>
    <row r="31" spans="1:21" x14ac:dyDescent="0.25">
      <c r="A31" s="45"/>
      <c r="C31" s="107"/>
      <c r="D31" s="31"/>
      <c r="E31" s="46"/>
      <c r="G31" s="29"/>
      <c r="I31" s="29"/>
      <c r="J31" s="108"/>
      <c r="M31" s="108"/>
      <c r="N31" s="34"/>
      <c r="O31" s="34"/>
      <c r="P31" s="46"/>
    </row>
    <row r="32" spans="1:21" x14ac:dyDescent="0.25">
      <c r="A32" s="45"/>
      <c r="C32" s="107"/>
      <c r="D32" s="31"/>
      <c r="E32" s="46"/>
      <c r="G32" s="29"/>
      <c r="I32" s="29"/>
      <c r="J32" s="108"/>
      <c r="M32" s="108"/>
      <c r="N32" s="34"/>
      <c r="O32" s="34"/>
      <c r="P32" s="46"/>
    </row>
    <row r="33" spans="1:16" x14ac:dyDescent="0.25">
      <c r="A33" s="47"/>
      <c r="C33" s="107"/>
      <c r="D33" s="29"/>
      <c r="E33" s="48"/>
      <c r="G33" s="29"/>
      <c r="I33" s="29"/>
      <c r="J33" s="29"/>
      <c r="M33" s="29"/>
      <c r="P33" s="48"/>
    </row>
    <row r="34" spans="1:16" ht="13" x14ac:dyDescent="0.3">
      <c r="A34" s="69"/>
      <c r="C34" s="112" t="s">
        <v>215</v>
      </c>
      <c r="D34" s="50"/>
      <c r="E34" s="51"/>
      <c r="G34" s="29"/>
      <c r="I34" s="29"/>
      <c r="J34" s="292" t="s">
        <v>274</v>
      </c>
      <c r="K34" s="292"/>
      <c r="L34" s="292"/>
      <c r="M34" s="52"/>
      <c r="N34" s="54"/>
      <c r="O34" s="54"/>
      <c r="P34" s="53" t="s">
        <v>136</v>
      </c>
    </row>
    <row r="35" spans="1:16" x14ac:dyDescent="0.25">
      <c r="A35" s="67"/>
      <c r="C35" s="108" t="s">
        <v>268</v>
      </c>
      <c r="D35" s="29"/>
      <c r="E35" s="30"/>
      <c r="G35" s="29"/>
      <c r="I35" s="29"/>
      <c r="J35" s="289" t="s">
        <v>255</v>
      </c>
      <c r="K35" s="289"/>
      <c r="L35" s="289"/>
      <c r="M35" s="31"/>
      <c r="N35" s="33"/>
      <c r="O35" s="33"/>
      <c r="P35" s="55" t="s">
        <v>138</v>
      </c>
    </row>
  </sheetData>
  <customSheetViews>
    <customSheetView guid="{DE3A1FFE-44A0-41BD-98AB-2A2226968564}" showPageBreaks="1" printArea="1" view="pageBreakPreview">
      <pane xSplit="1" ySplit="14" topLeftCell="B15" activePane="bottomRight" state="frozen"/>
      <selection pane="bottomRight" activeCell="N24" sqref="N24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15" activePane="bottomRight" state="frozen"/>
      <selection pane="bottomRight" activeCell="R21" sqref="R21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view="pageBreakPreview">
      <pane xSplit="1" ySplit="14" topLeftCell="B15" activePane="bottomRight" state="frozen"/>
      <selection pane="bottomRight" activeCell="N24" sqref="N24"/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998FCB8-1FEB-4076-ACE6-A225EE4366B3}" showPageBreaks="1" printArea="1" view="pageBreakPreview">
      <pane xSplit="1" ySplit="14" topLeftCell="E18" activePane="bottomRight" state="frozen"/>
      <selection pane="bottomRight" activeCell="U23" sqref="U23"/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8">
    <mergeCell ref="J35:L35"/>
    <mergeCell ref="A3:S3"/>
    <mergeCell ref="A4:S4"/>
    <mergeCell ref="L11:P11"/>
    <mergeCell ref="P12:P14"/>
    <mergeCell ref="A13:C13"/>
    <mergeCell ref="E13:H13"/>
    <mergeCell ref="A15:C15"/>
    <mergeCell ref="E15:H15"/>
    <mergeCell ref="E20:H20"/>
    <mergeCell ref="J30:L30"/>
    <mergeCell ref="J34:L34"/>
    <mergeCell ref="E21:H21"/>
    <mergeCell ref="E22:H22"/>
    <mergeCell ref="E23:H23"/>
    <mergeCell ref="E24:H24"/>
    <mergeCell ref="A19:C19"/>
    <mergeCell ref="E19:H19"/>
  </mergeCells>
  <phoneticPr fontId="15" type="noConversion"/>
  <printOptions horizontalCentered="1"/>
  <pageMargins left="0.75" right="0.5" top="1" bottom="1" header="0.75" footer="0.5"/>
  <pageSetup paperSize="5" scale="90" orientation="landscape" horizontalDpi="4294967293" verticalDpi="300" r:id="rId5"/>
  <headerFooter alignWithMargins="0">
    <oddHeader xml:space="preserve">&amp;R&amp;"Arial,Bold"&amp;10             </oddHeader>
    <oddFooter>&amp;C&amp;"Arial Narrow,Regular"&amp;9Page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86"/>
  <sheetViews>
    <sheetView view="pageBreakPreview" zoomScaleNormal="85" zoomScaleSheetLayoutView="100" workbookViewId="0">
      <pane xSplit="1" ySplit="16" topLeftCell="B17" activePane="bottomRight" state="frozen"/>
      <selection pane="topRight" activeCell="B1" sqref="B1"/>
      <selection pane="bottomLeft" activeCell="A15" sqref="A15"/>
      <selection pane="bottomRight" activeCell="J21" sqref="J21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20" width="8.84375" style="1"/>
    <col min="21" max="21" width="9.84375" style="1" customWidth="1"/>
    <col min="22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309</v>
      </c>
      <c r="H6" s="3"/>
      <c r="I6" s="3"/>
      <c r="R6" s="70">
        <v>1201</v>
      </c>
    </row>
    <row r="7" spans="1:19" ht="15" customHeight="1" x14ac:dyDescent="0.3">
      <c r="A7" s="5" t="s">
        <v>118</v>
      </c>
      <c r="B7" s="2" t="s">
        <v>112</v>
      </c>
      <c r="C7" s="5" t="s">
        <v>114</v>
      </c>
    </row>
    <row r="8" spans="1:19" ht="15" customHeight="1" x14ac:dyDescent="0.3">
      <c r="A8" s="5" t="s">
        <v>119</v>
      </c>
      <c r="B8" s="2" t="s">
        <v>112</v>
      </c>
      <c r="C8" s="5" t="s">
        <v>310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174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7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39"/>
      <c r="L13" s="39" t="s">
        <v>319</v>
      </c>
      <c r="M13" s="39"/>
      <c r="N13" s="39" t="s">
        <v>319</v>
      </c>
      <c r="O13" s="39"/>
      <c r="P13" s="287"/>
      <c r="Q13" s="40"/>
      <c r="R13" s="39">
        <v>2022</v>
      </c>
    </row>
    <row r="14" spans="1:19" ht="15" customHeight="1" x14ac:dyDescent="0.25">
      <c r="A14" s="173"/>
      <c r="B14" s="173"/>
      <c r="C14" s="173"/>
      <c r="D14" s="9"/>
      <c r="E14" s="173"/>
      <c r="F14" s="173"/>
      <c r="G14" s="173"/>
      <c r="H14" s="173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87"/>
      <c r="Q14" s="40"/>
      <c r="R14" s="181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18" s="7" customFormat="1" ht="18" customHeight="1" x14ac:dyDescent="0.3">
      <c r="A17" s="62" t="s">
        <v>186</v>
      </c>
      <c r="B17" s="12"/>
      <c r="C17" s="12"/>
      <c r="J17" s="13"/>
      <c r="K17" s="13"/>
    </row>
    <row r="18" spans="1:18" s="7" customFormat="1" ht="15" customHeight="1" x14ac:dyDescent="0.25">
      <c r="A18" s="75" t="s">
        <v>6</v>
      </c>
      <c r="B18" s="99"/>
      <c r="C18" s="99"/>
      <c r="D18" s="100"/>
      <c r="E18" s="274" t="s">
        <v>324</v>
      </c>
      <c r="F18" s="274"/>
      <c r="G18" s="274"/>
      <c r="H18" s="274"/>
      <c r="I18" s="100"/>
      <c r="J18" s="13">
        <v>2475323.42</v>
      </c>
      <c r="K18" s="13"/>
      <c r="L18" s="34">
        <v>1095412.3999999999</v>
      </c>
      <c r="M18" s="34"/>
      <c r="N18" s="34">
        <f t="shared" ref="N18:N32" si="0">P18-L18</f>
        <v>4344033.24</v>
      </c>
      <c r="O18" s="34"/>
      <c r="P18" s="34">
        <v>5439445.6399999997</v>
      </c>
      <c r="Q18" s="34"/>
      <c r="R18" s="34">
        <v>10964844.5</v>
      </c>
    </row>
    <row r="19" spans="1:18" s="7" customFormat="1" ht="15" customHeight="1" x14ac:dyDescent="0.25">
      <c r="A19" s="75" t="s">
        <v>11</v>
      </c>
      <c r="B19" s="99"/>
      <c r="C19" s="99"/>
      <c r="D19" s="100"/>
      <c r="E19" s="274" t="s">
        <v>325</v>
      </c>
      <c r="F19" s="274"/>
      <c r="G19" s="274"/>
      <c r="H19" s="274"/>
      <c r="J19" s="13">
        <v>117933.02</v>
      </c>
      <c r="K19" s="13"/>
      <c r="L19" s="34">
        <v>57684.22</v>
      </c>
      <c r="M19" s="34"/>
      <c r="N19" s="34">
        <f t="shared" si="0"/>
        <v>278315.78000000003</v>
      </c>
      <c r="O19" s="34"/>
      <c r="P19" s="34">
        <v>336000</v>
      </c>
      <c r="Q19" s="34"/>
      <c r="R19" s="34">
        <v>648000</v>
      </c>
    </row>
    <row r="20" spans="1:18" s="7" customFormat="1" ht="15" customHeight="1" x14ac:dyDescent="0.25">
      <c r="A20" s="75" t="s">
        <v>13</v>
      </c>
      <c r="B20" s="99"/>
      <c r="C20" s="99"/>
      <c r="D20" s="100"/>
      <c r="E20" s="274" t="s">
        <v>326</v>
      </c>
      <c r="F20" s="274"/>
      <c r="G20" s="274"/>
      <c r="H20" s="274"/>
      <c r="J20" s="13">
        <v>90000</v>
      </c>
      <c r="K20" s="13"/>
      <c r="L20" s="34">
        <v>37500</v>
      </c>
      <c r="M20" s="34"/>
      <c r="N20" s="34">
        <f t="shared" si="0"/>
        <v>154500</v>
      </c>
      <c r="O20" s="34"/>
      <c r="P20" s="34">
        <v>192000</v>
      </c>
      <c r="Q20" s="34"/>
      <c r="R20" s="34">
        <v>192000</v>
      </c>
    </row>
    <row r="21" spans="1:18" s="7" customFormat="1" ht="15" customHeight="1" x14ac:dyDescent="0.25">
      <c r="A21" s="75" t="s">
        <v>14</v>
      </c>
      <c r="B21" s="99"/>
      <c r="C21" s="99"/>
      <c r="D21" s="100"/>
      <c r="E21" s="274" t="s">
        <v>327</v>
      </c>
      <c r="F21" s="274"/>
      <c r="G21" s="274"/>
      <c r="H21" s="274"/>
      <c r="J21" s="13">
        <v>90000</v>
      </c>
      <c r="K21" s="13"/>
      <c r="L21" s="34">
        <v>37500</v>
      </c>
      <c r="M21" s="34"/>
      <c r="N21" s="34">
        <f t="shared" si="0"/>
        <v>154500</v>
      </c>
      <c r="O21" s="34"/>
      <c r="P21" s="34">
        <v>192000</v>
      </c>
      <c r="Q21" s="34"/>
      <c r="R21" s="34">
        <v>192000</v>
      </c>
    </row>
    <row r="22" spans="1:18" s="7" customFormat="1" ht="15" customHeight="1" x14ac:dyDescent="0.25">
      <c r="A22" s="75" t="s">
        <v>16</v>
      </c>
      <c r="B22" s="99"/>
      <c r="C22" s="99"/>
      <c r="D22" s="100"/>
      <c r="E22" s="274" t="s">
        <v>328</v>
      </c>
      <c r="F22" s="274"/>
      <c r="G22" s="274"/>
      <c r="H22" s="274"/>
      <c r="J22" s="13">
        <v>30000</v>
      </c>
      <c r="K22" s="13"/>
      <c r="L22" s="34">
        <v>18000</v>
      </c>
      <c r="M22" s="34"/>
      <c r="N22" s="34">
        <f t="shared" si="0"/>
        <v>66000</v>
      </c>
      <c r="O22" s="34"/>
      <c r="P22" s="34">
        <v>84000</v>
      </c>
      <c r="Q22" s="34"/>
      <c r="R22" s="34">
        <v>162000</v>
      </c>
    </row>
    <row r="23" spans="1:18" s="7" customFormat="1" ht="15" customHeight="1" x14ac:dyDescent="0.25">
      <c r="A23" s="75" t="s">
        <v>22</v>
      </c>
      <c r="B23" s="99"/>
      <c r="C23" s="99"/>
      <c r="D23" s="100"/>
      <c r="E23" s="274" t="s">
        <v>330</v>
      </c>
      <c r="F23" s="274"/>
      <c r="G23" s="274"/>
      <c r="H23" s="274"/>
      <c r="J23" s="13">
        <v>187500</v>
      </c>
      <c r="K23" s="13"/>
      <c r="L23" s="34"/>
      <c r="M23" s="34"/>
      <c r="N23" s="34"/>
      <c r="O23" s="34"/>
      <c r="P23" s="34"/>
      <c r="Q23" s="34"/>
      <c r="R23" s="34"/>
    </row>
    <row r="24" spans="1:18" s="7" customFormat="1" ht="15" customHeight="1" x14ac:dyDescent="0.25">
      <c r="A24" s="75" t="s">
        <v>26</v>
      </c>
      <c r="B24" s="99"/>
      <c r="C24" s="99"/>
      <c r="D24" s="100"/>
      <c r="E24" s="274" t="s">
        <v>332</v>
      </c>
      <c r="F24" s="274"/>
      <c r="G24" s="274"/>
      <c r="H24" s="274"/>
      <c r="J24" s="34">
        <v>210023</v>
      </c>
      <c r="K24" s="34"/>
      <c r="L24" s="34"/>
      <c r="M24" s="34"/>
      <c r="N24" s="34">
        <f t="shared" si="0"/>
        <v>452969</v>
      </c>
      <c r="O24" s="34"/>
      <c r="P24" s="34">
        <v>452969</v>
      </c>
      <c r="Q24" s="34"/>
      <c r="R24" s="34">
        <v>913946</v>
      </c>
    </row>
    <row r="25" spans="1:18" s="7" customFormat="1" ht="15" customHeight="1" x14ac:dyDescent="0.25">
      <c r="A25" s="75" t="s">
        <v>25</v>
      </c>
      <c r="B25" s="99"/>
      <c r="C25" s="99"/>
      <c r="D25" s="100"/>
      <c r="E25" s="274" t="s">
        <v>333</v>
      </c>
      <c r="F25" s="274"/>
      <c r="G25" s="274"/>
      <c r="H25" s="274"/>
      <c r="J25" s="34">
        <v>25000</v>
      </c>
      <c r="K25" s="34"/>
      <c r="L25" s="34"/>
      <c r="M25" s="34"/>
      <c r="N25" s="34">
        <f t="shared" si="0"/>
        <v>70000</v>
      </c>
      <c r="O25" s="34"/>
      <c r="P25" s="34">
        <v>70000</v>
      </c>
      <c r="Q25" s="34"/>
      <c r="R25" s="34">
        <v>135000</v>
      </c>
    </row>
    <row r="26" spans="1:18" s="7" customFormat="1" ht="15" customHeight="1" x14ac:dyDescent="0.25">
      <c r="A26" s="75" t="s">
        <v>139</v>
      </c>
      <c r="B26" s="99"/>
      <c r="C26" s="99"/>
      <c r="D26" s="100"/>
      <c r="E26" s="274" t="s">
        <v>334</v>
      </c>
      <c r="F26" s="274"/>
      <c r="G26" s="274"/>
      <c r="H26" s="274"/>
      <c r="J26" s="13">
        <v>209739</v>
      </c>
      <c r="K26" s="13"/>
      <c r="L26" s="34">
        <v>143873</v>
      </c>
      <c r="M26" s="34"/>
      <c r="N26" s="34">
        <f t="shared" si="0"/>
        <v>309096</v>
      </c>
      <c r="O26" s="34"/>
      <c r="P26" s="34">
        <v>452969</v>
      </c>
      <c r="Q26" s="34"/>
      <c r="R26" s="34">
        <v>913651</v>
      </c>
    </row>
    <row r="27" spans="1:18" s="7" customFormat="1" ht="15" customHeight="1" x14ac:dyDescent="0.25">
      <c r="A27" s="75" t="s">
        <v>249</v>
      </c>
      <c r="B27" s="99"/>
      <c r="C27" s="99"/>
      <c r="D27" s="100"/>
      <c r="E27" s="274" t="s">
        <v>335</v>
      </c>
      <c r="F27" s="274"/>
      <c r="G27" s="274"/>
      <c r="H27" s="274"/>
      <c r="J27" s="34">
        <v>297300.52</v>
      </c>
      <c r="K27" s="34"/>
      <c r="L27" s="34">
        <v>132170.64000000001</v>
      </c>
      <c r="M27" s="34"/>
      <c r="N27" s="34">
        <f t="shared" si="0"/>
        <v>520104.72</v>
      </c>
      <c r="O27" s="34"/>
      <c r="P27" s="34">
        <v>652275.36</v>
      </c>
      <c r="Q27" s="34"/>
      <c r="R27" s="34">
        <v>1315781.3400000001</v>
      </c>
    </row>
    <row r="28" spans="1:18" s="7" customFormat="1" ht="15" customHeight="1" x14ac:dyDescent="0.25">
      <c r="A28" s="75" t="s">
        <v>29</v>
      </c>
      <c r="B28" s="99"/>
      <c r="C28" s="99"/>
      <c r="D28" s="100"/>
      <c r="E28" s="274" t="s">
        <v>336</v>
      </c>
      <c r="F28" s="274"/>
      <c r="G28" s="274"/>
      <c r="H28" s="274"/>
      <c r="J28" s="34">
        <v>6000</v>
      </c>
      <c r="K28" s="34"/>
      <c r="L28" s="34">
        <v>2900</v>
      </c>
      <c r="M28" s="34"/>
      <c r="N28" s="34">
        <f t="shared" si="0"/>
        <v>13900</v>
      </c>
      <c r="O28" s="34"/>
      <c r="P28" s="34">
        <v>16800</v>
      </c>
      <c r="Q28" s="34"/>
      <c r="R28" s="34">
        <v>32400</v>
      </c>
    </row>
    <row r="29" spans="1:18" s="7" customFormat="1" ht="15" customHeight="1" x14ac:dyDescent="0.25">
      <c r="A29" s="75" t="s">
        <v>30</v>
      </c>
      <c r="B29" s="99"/>
      <c r="C29" s="99"/>
      <c r="D29" s="100"/>
      <c r="E29" s="274" t="s">
        <v>337</v>
      </c>
      <c r="F29" s="274"/>
      <c r="G29" s="274"/>
      <c r="H29" s="274"/>
      <c r="J29" s="34">
        <v>33019.82</v>
      </c>
      <c r="K29" s="34"/>
      <c r="L29" s="34">
        <v>14139.81</v>
      </c>
      <c r="M29" s="34"/>
      <c r="N29" s="34">
        <f t="shared" si="0"/>
        <v>69212.13</v>
      </c>
      <c r="O29" s="34"/>
      <c r="P29" s="34">
        <v>83351.94</v>
      </c>
      <c r="Q29" s="34"/>
      <c r="R29" s="34">
        <v>209720.89</v>
      </c>
    </row>
    <row r="30" spans="1:18" s="7" customFormat="1" ht="15" customHeight="1" x14ac:dyDescent="0.25">
      <c r="A30" s="75" t="s">
        <v>31</v>
      </c>
      <c r="B30" s="99"/>
      <c r="C30" s="99"/>
      <c r="D30" s="100"/>
      <c r="E30" s="274" t="s">
        <v>338</v>
      </c>
      <c r="F30" s="274"/>
      <c r="G30" s="274"/>
      <c r="H30" s="274"/>
      <c r="J30" s="34">
        <v>6000</v>
      </c>
      <c r="K30" s="34"/>
      <c r="L30" s="34">
        <v>2900</v>
      </c>
      <c r="M30" s="34"/>
      <c r="N30" s="34">
        <f t="shared" si="0"/>
        <v>13900</v>
      </c>
      <c r="O30" s="34"/>
      <c r="P30" s="34">
        <v>16800</v>
      </c>
      <c r="Q30" s="34"/>
      <c r="R30" s="34">
        <v>32400</v>
      </c>
    </row>
    <row r="31" spans="1:18" s="7" customFormat="1" ht="15" customHeight="1" x14ac:dyDescent="0.25">
      <c r="A31" s="75" t="s">
        <v>32</v>
      </c>
      <c r="B31" s="99"/>
      <c r="C31" s="99"/>
      <c r="D31" s="100"/>
      <c r="E31" s="274" t="s">
        <v>339</v>
      </c>
      <c r="F31" s="274"/>
      <c r="G31" s="274"/>
      <c r="H31" s="274"/>
      <c r="J31" s="34"/>
      <c r="K31" s="34"/>
      <c r="L31" s="34"/>
      <c r="M31" s="34"/>
      <c r="N31" s="34">
        <f>P31-L31</f>
        <v>188531.64</v>
      </c>
      <c r="O31" s="34"/>
      <c r="P31" s="34">
        <v>188531.64</v>
      </c>
      <c r="Q31" s="34"/>
      <c r="R31" s="34"/>
    </row>
    <row r="32" spans="1:18" s="7" customFormat="1" ht="15" customHeight="1" x14ac:dyDescent="0.25">
      <c r="A32" s="75" t="s">
        <v>34</v>
      </c>
      <c r="B32" s="99"/>
      <c r="C32" s="99"/>
      <c r="D32" s="100"/>
      <c r="E32" s="274" t="s">
        <v>340</v>
      </c>
      <c r="F32" s="274"/>
      <c r="G32" s="274"/>
      <c r="H32" s="274"/>
      <c r="J32" s="34">
        <v>25000</v>
      </c>
      <c r="K32" s="34"/>
      <c r="L32" s="34"/>
      <c r="M32" s="34"/>
      <c r="N32" s="34">
        <f t="shared" si="0"/>
        <v>70000</v>
      </c>
      <c r="O32" s="34"/>
      <c r="P32" s="34">
        <v>70000</v>
      </c>
      <c r="Q32" s="34"/>
      <c r="R32" s="34">
        <v>135000</v>
      </c>
    </row>
    <row r="33" spans="1:18" s="7" customFormat="1" ht="12.75" hidden="1" customHeight="1" x14ac:dyDescent="0.25">
      <c r="A33" s="75" t="s">
        <v>148</v>
      </c>
      <c r="B33" s="99"/>
      <c r="C33" s="99"/>
      <c r="D33" s="100"/>
      <c r="E33" s="100">
        <v>5</v>
      </c>
      <c r="F33" s="101" t="s">
        <v>7</v>
      </c>
      <c r="G33" s="100" t="s">
        <v>28</v>
      </c>
      <c r="H33" s="100" t="s">
        <v>63</v>
      </c>
      <c r="J33" s="34"/>
      <c r="K33" s="34"/>
      <c r="L33" s="34"/>
      <c r="M33" s="34"/>
      <c r="N33" s="34"/>
      <c r="O33" s="34"/>
      <c r="P33" s="34"/>
      <c r="Q33" s="34"/>
      <c r="R33" s="34"/>
    </row>
    <row r="34" spans="1:18" s="7" customFormat="1" ht="18" customHeight="1" x14ac:dyDescent="0.3">
      <c r="A34" s="58" t="s">
        <v>35</v>
      </c>
      <c r="B34" s="24"/>
      <c r="C34" s="24"/>
      <c r="J34" s="138">
        <f>SUM(J18:J33)</f>
        <v>3802838.78</v>
      </c>
      <c r="K34" s="139"/>
      <c r="L34" s="138">
        <f>SUM(L18:L33)</f>
        <v>1542080.0699999998</v>
      </c>
      <c r="M34" s="34"/>
      <c r="N34" s="138">
        <f>SUM(N18:N33)</f>
        <v>6705062.5099999998</v>
      </c>
      <c r="O34" s="34"/>
      <c r="P34" s="138">
        <f>SUM(P18:P33)</f>
        <v>8247142.5800000001</v>
      </c>
      <c r="Q34" s="34"/>
      <c r="R34" s="138">
        <f>SUM(R18:R33)</f>
        <v>15846743.73</v>
      </c>
    </row>
    <row r="35" spans="1:18" s="7" customFormat="1" ht="6" customHeight="1" x14ac:dyDescent="0.25">
      <c r="A35" s="17"/>
      <c r="B35" s="17"/>
      <c r="C35" s="17"/>
      <c r="J35" s="139"/>
      <c r="K35" s="139"/>
      <c r="L35" s="34"/>
      <c r="M35" s="34"/>
      <c r="N35" s="34"/>
      <c r="O35" s="34"/>
      <c r="P35" s="34"/>
      <c r="Q35" s="34"/>
      <c r="R35" s="34"/>
    </row>
    <row r="36" spans="1:18" s="7" customFormat="1" ht="18" customHeight="1" x14ac:dyDescent="0.3">
      <c r="A36" s="62" t="s">
        <v>187</v>
      </c>
      <c r="B36" s="12"/>
      <c r="C36" s="12"/>
      <c r="J36" s="34"/>
      <c r="K36" s="34"/>
      <c r="L36" s="34"/>
      <c r="M36" s="34"/>
      <c r="N36" s="34"/>
      <c r="O36" s="34"/>
      <c r="P36" s="34"/>
      <c r="Q36" s="34"/>
      <c r="R36" s="34"/>
    </row>
    <row r="37" spans="1:18" s="7" customFormat="1" ht="6" customHeight="1" x14ac:dyDescent="0.3">
      <c r="A37" s="62"/>
      <c r="B37" s="12"/>
      <c r="C37" s="12"/>
      <c r="J37" s="34"/>
      <c r="K37" s="34"/>
      <c r="L37" s="34"/>
      <c r="M37" s="34"/>
      <c r="N37" s="34"/>
      <c r="O37" s="34"/>
      <c r="P37" s="34"/>
      <c r="Q37" s="34"/>
      <c r="R37" s="34"/>
    </row>
    <row r="38" spans="1:18" s="7" customFormat="1" ht="15" customHeight="1" x14ac:dyDescent="0.25">
      <c r="A38" s="75" t="s">
        <v>36</v>
      </c>
      <c r="B38" s="99"/>
      <c r="C38" s="99"/>
      <c r="D38" s="100"/>
      <c r="E38" s="274" t="s">
        <v>341</v>
      </c>
      <c r="F38" s="274"/>
      <c r="G38" s="274"/>
      <c r="H38" s="274"/>
      <c r="J38" s="34"/>
      <c r="K38" s="34"/>
      <c r="L38" s="34"/>
      <c r="M38" s="34"/>
      <c r="N38" s="34">
        <f t="shared" ref="N38:N43" si="1">P38-L38</f>
        <v>84000</v>
      </c>
      <c r="O38" s="34"/>
      <c r="P38" s="34">
        <v>84000</v>
      </c>
      <c r="Q38" s="34"/>
      <c r="R38" s="34">
        <v>84000</v>
      </c>
    </row>
    <row r="39" spans="1:18" s="7" customFormat="1" ht="15" hidden="1" customHeight="1" x14ac:dyDescent="0.25">
      <c r="A39" s="75" t="s">
        <v>42</v>
      </c>
      <c r="B39" s="99"/>
      <c r="C39" s="99"/>
      <c r="D39" s="100"/>
      <c r="E39" s="100"/>
      <c r="F39" s="101"/>
      <c r="G39" s="100"/>
      <c r="H39" s="100"/>
      <c r="J39" s="34"/>
      <c r="K39" s="34"/>
      <c r="L39" s="34"/>
      <c r="M39" s="34"/>
      <c r="N39" s="34"/>
      <c r="O39" s="34"/>
      <c r="P39" s="34"/>
      <c r="Q39" s="34"/>
      <c r="R39" s="34"/>
    </row>
    <row r="40" spans="1:18" s="7" customFormat="1" ht="15" hidden="1" customHeight="1" x14ac:dyDescent="0.25">
      <c r="A40" s="75" t="s">
        <v>149</v>
      </c>
      <c r="B40" s="99"/>
      <c r="C40" s="99"/>
      <c r="D40" s="100"/>
      <c r="E40" s="100"/>
      <c r="F40" s="101"/>
      <c r="G40" s="100"/>
      <c r="H40" s="100"/>
      <c r="J40" s="34"/>
      <c r="K40" s="34"/>
      <c r="L40" s="34"/>
      <c r="M40" s="34"/>
      <c r="N40" s="34"/>
      <c r="O40" s="34"/>
      <c r="P40" s="34"/>
      <c r="Q40" s="34"/>
      <c r="R40" s="34"/>
    </row>
    <row r="41" spans="1:18" s="7" customFormat="1" ht="15" hidden="1" customHeight="1" x14ac:dyDescent="0.25">
      <c r="A41" s="75" t="s">
        <v>311</v>
      </c>
      <c r="B41" s="99"/>
      <c r="C41" s="99"/>
      <c r="D41" s="100"/>
      <c r="E41" s="100"/>
      <c r="F41" s="101"/>
      <c r="G41" s="100"/>
      <c r="H41" s="100"/>
      <c r="J41" s="34"/>
      <c r="K41" s="34"/>
      <c r="L41" s="34"/>
      <c r="M41" s="34"/>
      <c r="N41" s="34"/>
      <c r="O41" s="34"/>
      <c r="P41" s="34"/>
      <c r="Q41" s="34"/>
      <c r="R41" s="34"/>
    </row>
    <row r="42" spans="1:18" s="7" customFormat="1" ht="15" hidden="1" customHeight="1" x14ac:dyDescent="0.25">
      <c r="A42" s="75" t="s">
        <v>47</v>
      </c>
      <c r="B42" s="99"/>
      <c r="C42" s="99"/>
      <c r="D42" s="100"/>
      <c r="E42" s="100"/>
      <c r="F42" s="101"/>
      <c r="G42" s="100"/>
      <c r="H42" s="100"/>
      <c r="J42" s="34"/>
      <c r="K42" s="34"/>
      <c r="L42" s="34"/>
      <c r="M42" s="34"/>
      <c r="N42" s="34"/>
      <c r="O42" s="34"/>
      <c r="P42" s="34"/>
      <c r="Q42" s="34"/>
      <c r="R42" s="34"/>
    </row>
    <row r="43" spans="1:18" s="7" customFormat="1" ht="15" customHeight="1" x14ac:dyDescent="0.25">
      <c r="A43" s="75" t="s">
        <v>43</v>
      </c>
      <c r="B43" s="99"/>
      <c r="C43" s="99"/>
      <c r="D43" s="100"/>
      <c r="E43" s="274" t="s">
        <v>347</v>
      </c>
      <c r="F43" s="274"/>
      <c r="G43" s="274"/>
      <c r="H43" s="274"/>
      <c r="J43" s="35">
        <v>170558.8</v>
      </c>
      <c r="K43" s="35"/>
      <c r="L43" s="34">
        <v>24443.61</v>
      </c>
      <c r="M43" s="34"/>
      <c r="N43" s="34">
        <f t="shared" si="1"/>
        <v>745556.39</v>
      </c>
      <c r="O43" s="34"/>
      <c r="P43" s="34">
        <v>770000</v>
      </c>
      <c r="Q43" s="34"/>
      <c r="R43" s="34">
        <v>700000</v>
      </c>
    </row>
    <row r="44" spans="1:18" s="7" customFormat="1" ht="18" customHeight="1" x14ac:dyDescent="0.3">
      <c r="A44" s="293" t="s">
        <v>190</v>
      </c>
      <c r="B44" s="293"/>
      <c r="C44" s="293"/>
      <c r="J44" s="138">
        <f>SUM(J38:J43)</f>
        <v>170558.8</v>
      </c>
      <c r="K44" s="139"/>
      <c r="L44" s="138">
        <f>SUM(L38:L43)</f>
        <v>24443.61</v>
      </c>
      <c r="M44" s="34"/>
      <c r="N44" s="138">
        <f>SUM(N38:N43)</f>
        <v>829556.39</v>
      </c>
      <c r="O44" s="34"/>
      <c r="P44" s="138">
        <f>SUM(P38:P43)</f>
        <v>854000</v>
      </c>
      <c r="Q44" s="34"/>
      <c r="R44" s="138">
        <f>SUM(R38:R43)</f>
        <v>784000</v>
      </c>
    </row>
    <row r="45" spans="1:18" s="7" customFormat="1" ht="6" customHeight="1" x14ac:dyDescent="0.3">
      <c r="A45" s="19"/>
      <c r="B45" s="19"/>
      <c r="C45" s="19"/>
      <c r="J45" s="139"/>
      <c r="K45" s="139"/>
      <c r="L45" s="34"/>
      <c r="M45" s="34"/>
      <c r="N45" s="34"/>
      <c r="O45" s="34"/>
      <c r="P45" s="34"/>
      <c r="Q45" s="34"/>
      <c r="R45" s="34"/>
    </row>
    <row r="46" spans="1:18" s="7" customFormat="1" ht="12" hidden="1" customHeight="1" x14ac:dyDescent="0.25">
      <c r="A46" s="63" t="s">
        <v>188</v>
      </c>
      <c r="J46" s="34"/>
      <c r="K46" s="34"/>
      <c r="L46" s="34"/>
      <c r="M46" s="34"/>
      <c r="N46" s="34"/>
      <c r="O46" s="34"/>
      <c r="P46" s="34"/>
      <c r="Q46" s="34"/>
      <c r="R46" s="34"/>
    </row>
    <row r="47" spans="1:18" s="7" customFormat="1" ht="12" hidden="1" customHeight="1" x14ac:dyDescent="0.25">
      <c r="A47" s="75" t="s">
        <v>108</v>
      </c>
      <c r="E47" s="100">
        <v>5</v>
      </c>
      <c r="F47" s="101" t="s">
        <v>28</v>
      </c>
      <c r="G47" s="100" t="s">
        <v>7</v>
      </c>
      <c r="H47" s="100" t="s">
        <v>17</v>
      </c>
      <c r="J47" s="34"/>
      <c r="K47" s="34"/>
      <c r="L47" s="34"/>
      <c r="M47" s="34"/>
      <c r="N47" s="34"/>
      <c r="O47" s="34"/>
      <c r="P47" s="34"/>
      <c r="Q47" s="34"/>
      <c r="R47" s="34"/>
    </row>
    <row r="48" spans="1:18" s="7" customFormat="1" ht="12" hidden="1" customHeight="1" x14ac:dyDescent="0.25">
      <c r="A48" s="75" t="s">
        <v>179</v>
      </c>
      <c r="E48" s="100">
        <v>5</v>
      </c>
      <c r="F48" s="101" t="s">
        <v>28</v>
      </c>
      <c r="G48" s="100" t="s">
        <v>7</v>
      </c>
      <c r="H48" s="100" t="s">
        <v>63</v>
      </c>
      <c r="J48" s="34"/>
      <c r="K48" s="34"/>
      <c r="L48" s="34"/>
      <c r="M48" s="34"/>
      <c r="N48" s="34"/>
      <c r="O48" s="34"/>
      <c r="P48" s="34"/>
      <c r="Q48" s="34"/>
      <c r="R48" s="34"/>
    </row>
    <row r="49" spans="1:18" s="7" customFormat="1" ht="12" hidden="1" customHeight="1" x14ac:dyDescent="0.25">
      <c r="A49" s="75" t="s">
        <v>180</v>
      </c>
      <c r="E49" s="100">
        <v>5</v>
      </c>
      <c r="F49" s="101" t="s">
        <v>28</v>
      </c>
      <c r="G49" s="100" t="s">
        <v>7</v>
      </c>
      <c r="H49" s="102" t="s">
        <v>48</v>
      </c>
      <c r="J49" s="34"/>
      <c r="K49" s="34"/>
      <c r="L49" s="34"/>
      <c r="M49" s="34"/>
      <c r="N49" s="34"/>
      <c r="O49" s="34"/>
      <c r="P49" s="34"/>
      <c r="Q49" s="34"/>
      <c r="R49" s="34"/>
    </row>
    <row r="50" spans="1:18" s="7" customFormat="1" ht="12" hidden="1" customHeight="1" x14ac:dyDescent="0.25">
      <c r="A50" s="75" t="s">
        <v>180</v>
      </c>
      <c r="E50" s="100">
        <v>5</v>
      </c>
      <c r="F50" s="101" t="s">
        <v>28</v>
      </c>
      <c r="G50" s="100" t="s">
        <v>7</v>
      </c>
      <c r="H50" s="102" t="s">
        <v>48</v>
      </c>
      <c r="J50" s="34"/>
      <c r="K50" s="34"/>
      <c r="L50" s="34"/>
      <c r="M50" s="34"/>
      <c r="N50" s="34"/>
      <c r="O50" s="34"/>
      <c r="P50" s="34"/>
      <c r="Q50" s="34"/>
      <c r="R50" s="34"/>
    </row>
    <row r="51" spans="1:18" s="7" customFormat="1" ht="12" hidden="1" customHeight="1" x14ac:dyDescent="0.25">
      <c r="A51" s="75" t="s">
        <v>181</v>
      </c>
      <c r="E51" s="100">
        <v>5</v>
      </c>
      <c r="F51" s="101" t="s">
        <v>28</v>
      </c>
      <c r="G51" s="100" t="s">
        <v>7</v>
      </c>
      <c r="H51" s="100" t="s">
        <v>10</v>
      </c>
      <c r="J51" s="34"/>
      <c r="K51" s="34"/>
      <c r="L51" s="34"/>
      <c r="M51" s="34"/>
      <c r="N51" s="34"/>
      <c r="O51" s="34"/>
      <c r="P51" s="34"/>
      <c r="Q51" s="34"/>
      <c r="R51" s="34"/>
    </row>
    <row r="52" spans="1:18" s="7" customFormat="1" ht="12" hidden="1" customHeight="1" x14ac:dyDescent="0.25">
      <c r="A52" s="75" t="s">
        <v>180</v>
      </c>
      <c r="E52" s="100">
        <v>5</v>
      </c>
      <c r="F52" s="101" t="s">
        <v>28</v>
      </c>
      <c r="G52" s="100" t="s">
        <v>7</v>
      </c>
      <c r="H52" s="102" t="s">
        <v>48</v>
      </c>
      <c r="J52" s="34"/>
      <c r="K52" s="34"/>
      <c r="L52" s="34"/>
      <c r="M52" s="34"/>
      <c r="N52" s="34"/>
      <c r="O52" s="34"/>
      <c r="P52" s="34"/>
      <c r="Q52" s="34"/>
      <c r="R52" s="34"/>
    </row>
    <row r="53" spans="1:18" s="7" customFormat="1" ht="12" hidden="1" customHeight="1" x14ac:dyDescent="0.25">
      <c r="A53" s="75" t="s">
        <v>182</v>
      </c>
      <c r="E53" s="100">
        <v>5</v>
      </c>
      <c r="F53" s="101" t="s">
        <v>28</v>
      </c>
      <c r="G53" s="100" t="s">
        <v>7</v>
      </c>
      <c r="H53" s="100" t="s">
        <v>8</v>
      </c>
      <c r="J53" s="34"/>
      <c r="K53" s="34"/>
      <c r="L53" s="34"/>
      <c r="M53" s="34"/>
      <c r="N53" s="34"/>
      <c r="O53" s="34"/>
      <c r="P53" s="34"/>
      <c r="Q53" s="34"/>
      <c r="R53" s="34"/>
    </row>
    <row r="54" spans="1:18" s="7" customFormat="1" ht="12" hidden="1" customHeight="1" x14ac:dyDescent="0.25">
      <c r="A54" s="75" t="s">
        <v>183</v>
      </c>
      <c r="E54" s="100">
        <v>5</v>
      </c>
      <c r="F54" s="101" t="s">
        <v>28</v>
      </c>
      <c r="G54" s="100" t="s">
        <v>7</v>
      </c>
      <c r="H54" s="100" t="s">
        <v>15</v>
      </c>
      <c r="J54" s="34"/>
      <c r="K54" s="34"/>
      <c r="L54" s="34"/>
      <c r="M54" s="34"/>
      <c r="N54" s="34"/>
      <c r="O54" s="34"/>
      <c r="P54" s="34"/>
      <c r="Q54" s="34"/>
      <c r="R54" s="34"/>
    </row>
    <row r="55" spans="1:18" s="7" customFormat="1" ht="19" hidden="1" customHeight="1" x14ac:dyDescent="0.3">
      <c r="A55" s="58" t="s">
        <v>184</v>
      </c>
      <c r="J55" s="147">
        <f>SUM(J47:J54)</f>
        <v>0</v>
      </c>
      <c r="K55" s="148"/>
      <c r="L55" s="147">
        <f>SUM(L47:L54)</f>
        <v>0</v>
      </c>
      <c r="M55" s="148"/>
      <c r="N55" s="147">
        <f>SUM(N47:N54)</f>
        <v>0</v>
      </c>
      <c r="O55" s="148"/>
      <c r="P55" s="147">
        <f>SUM(P47:P54)</f>
        <v>0</v>
      </c>
      <c r="Q55" s="148"/>
      <c r="R55" s="147">
        <f>SUM(R47:R54)</f>
        <v>0</v>
      </c>
    </row>
    <row r="56" spans="1:18" s="7" customFormat="1" ht="6" hidden="1" customHeight="1" x14ac:dyDescent="0.25">
      <c r="J56" s="34"/>
      <c r="K56" s="34"/>
      <c r="L56" s="34"/>
      <c r="M56" s="34"/>
      <c r="N56" s="34"/>
      <c r="O56" s="34"/>
      <c r="P56" s="34"/>
      <c r="Q56" s="34"/>
      <c r="R56" s="34"/>
    </row>
    <row r="57" spans="1:18" s="7" customFormat="1" ht="18" hidden="1" customHeight="1" x14ac:dyDescent="0.3">
      <c r="A57" s="62" t="s">
        <v>189</v>
      </c>
      <c r="B57" s="11"/>
      <c r="C57" s="11"/>
      <c r="J57" s="34"/>
      <c r="K57" s="34"/>
      <c r="L57" s="34"/>
      <c r="M57" s="34"/>
      <c r="N57" s="34"/>
      <c r="O57" s="34"/>
      <c r="P57" s="34"/>
      <c r="Q57" s="34"/>
      <c r="R57" s="34"/>
    </row>
    <row r="58" spans="1:18" s="7" customFormat="1" ht="12.75" hidden="1" customHeight="1" x14ac:dyDescent="0.25">
      <c r="A58" s="64" t="s">
        <v>89</v>
      </c>
      <c r="B58" s="9"/>
      <c r="C58" s="9"/>
      <c r="E58" s="100">
        <v>1</v>
      </c>
      <c r="F58" s="101" t="s">
        <v>12</v>
      </c>
      <c r="G58" s="100" t="s">
        <v>53</v>
      </c>
      <c r="H58" s="102" t="s">
        <v>10</v>
      </c>
      <c r="J58" s="34"/>
      <c r="K58" s="34"/>
      <c r="L58" s="34"/>
      <c r="M58" s="34"/>
      <c r="N58" s="34"/>
      <c r="O58" s="34"/>
      <c r="P58" s="34"/>
      <c r="Q58" s="34"/>
      <c r="R58" s="34"/>
    </row>
    <row r="59" spans="1:18" s="7" customFormat="1" ht="12.75" hidden="1" customHeight="1" x14ac:dyDescent="0.25">
      <c r="A59" s="75" t="s">
        <v>95</v>
      </c>
      <c r="B59" s="104"/>
      <c r="C59" s="104"/>
      <c r="D59" s="101"/>
      <c r="E59" s="274" t="s">
        <v>373</v>
      </c>
      <c r="F59" s="274"/>
      <c r="G59" s="274"/>
      <c r="H59" s="274"/>
      <c r="J59" s="34">
        <v>0</v>
      </c>
      <c r="K59" s="34"/>
      <c r="L59" s="34"/>
      <c r="M59" s="34"/>
      <c r="N59" s="34">
        <f>P59-L59</f>
        <v>0</v>
      </c>
      <c r="O59" s="34"/>
      <c r="P59" s="34"/>
      <c r="Q59" s="34"/>
      <c r="R59" s="34"/>
    </row>
    <row r="60" spans="1:18" s="7" customFormat="1" ht="12.75" hidden="1" customHeight="1" x14ac:dyDescent="0.25">
      <c r="A60" s="75" t="s">
        <v>96</v>
      </c>
      <c r="B60" s="99"/>
      <c r="C60" s="99"/>
      <c r="E60" s="274" t="s">
        <v>379</v>
      </c>
      <c r="F60" s="274"/>
      <c r="G60" s="274"/>
      <c r="H60" s="274"/>
      <c r="J60" s="34">
        <v>0</v>
      </c>
      <c r="K60" s="34"/>
      <c r="L60" s="34"/>
      <c r="M60" s="34"/>
      <c r="N60" s="34">
        <f>P60-L60</f>
        <v>0</v>
      </c>
      <c r="O60" s="34"/>
      <c r="P60" s="34"/>
      <c r="Q60" s="34"/>
      <c r="R60" s="34"/>
    </row>
    <row r="61" spans="1:18" s="7" customFormat="1" ht="12.75" hidden="1" customHeight="1" x14ac:dyDescent="0.25">
      <c r="A61" s="75" t="s">
        <v>267</v>
      </c>
      <c r="B61" s="99"/>
      <c r="C61" s="99"/>
      <c r="E61" s="100">
        <v>1</v>
      </c>
      <c r="F61" s="101" t="s">
        <v>92</v>
      </c>
      <c r="G61" s="100" t="s">
        <v>92</v>
      </c>
      <c r="H61" s="100" t="s">
        <v>8</v>
      </c>
      <c r="J61" s="34"/>
      <c r="K61" s="34"/>
      <c r="L61" s="34"/>
      <c r="M61" s="34"/>
      <c r="N61" s="34"/>
      <c r="O61" s="34"/>
      <c r="P61" s="34"/>
      <c r="Q61" s="34"/>
      <c r="R61" s="34"/>
    </row>
    <row r="62" spans="1:18" s="7" customFormat="1" ht="12.75" hidden="1" customHeight="1" x14ac:dyDescent="0.25">
      <c r="A62" s="75" t="s">
        <v>97</v>
      </c>
      <c r="B62" s="104"/>
      <c r="C62" s="104"/>
      <c r="E62" s="100">
        <v>1</v>
      </c>
      <c r="F62" s="101" t="s">
        <v>92</v>
      </c>
      <c r="G62" s="100" t="s">
        <v>53</v>
      </c>
      <c r="H62" s="100" t="s">
        <v>15</v>
      </c>
      <c r="J62" s="34"/>
      <c r="K62" s="34"/>
      <c r="L62" s="34"/>
      <c r="M62" s="34"/>
      <c r="N62" s="34"/>
      <c r="O62" s="34"/>
      <c r="P62" s="34"/>
      <c r="Q62" s="34"/>
      <c r="R62" s="34"/>
    </row>
    <row r="63" spans="1:18" s="7" customFormat="1" ht="12.75" hidden="1" customHeight="1" x14ac:dyDescent="0.25">
      <c r="A63" s="75" t="s">
        <v>98</v>
      </c>
      <c r="B63" s="104"/>
      <c r="C63" s="104"/>
      <c r="D63" s="101"/>
      <c r="E63" s="100">
        <v>1</v>
      </c>
      <c r="F63" s="101" t="s">
        <v>92</v>
      </c>
      <c r="G63" s="100" t="s">
        <v>92</v>
      </c>
      <c r="H63" s="100" t="s">
        <v>10</v>
      </c>
      <c r="J63" s="34"/>
      <c r="K63" s="34"/>
      <c r="L63" s="34"/>
      <c r="M63" s="34"/>
      <c r="N63" s="34"/>
      <c r="O63" s="34"/>
      <c r="P63" s="34"/>
      <c r="Q63" s="34"/>
      <c r="R63" s="34"/>
    </row>
    <row r="64" spans="1:18" s="7" customFormat="1" ht="12.75" hidden="1" customHeight="1" x14ac:dyDescent="0.25">
      <c r="A64" s="75" t="s">
        <v>99</v>
      </c>
      <c r="B64" s="99"/>
      <c r="C64" s="99"/>
      <c r="E64" s="100">
        <v>1</v>
      </c>
      <c r="F64" s="101" t="s">
        <v>92</v>
      </c>
      <c r="G64" s="100" t="s">
        <v>53</v>
      </c>
      <c r="H64" s="100" t="s">
        <v>19</v>
      </c>
      <c r="J64" s="34"/>
      <c r="K64" s="34"/>
      <c r="L64" s="34"/>
      <c r="M64" s="34"/>
      <c r="N64" s="34"/>
      <c r="O64" s="34"/>
      <c r="P64" s="34"/>
      <c r="Q64" s="34"/>
      <c r="R64" s="34"/>
    </row>
    <row r="65" spans="1:21" s="7" customFormat="1" ht="12.75" hidden="1" customHeight="1" x14ac:dyDescent="0.25">
      <c r="A65" s="75" t="s">
        <v>174</v>
      </c>
      <c r="B65" s="99"/>
      <c r="C65" s="99"/>
      <c r="E65" s="100">
        <v>1</v>
      </c>
      <c r="F65" s="101" t="s">
        <v>92</v>
      </c>
      <c r="G65" s="100" t="s">
        <v>53</v>
      </c>
      <c r="H65" s="100" t="s">
        <v>81</v>
      </c>
      <c r="J65" s="34"/>
      <c r="K65" s="34"/>
      <c r="L65" s="34"/>
      <c r="M65" s="34"/>
      <c r="N65" s="34"/>
      <c r="O65" s="34"/>
      <c r="P65" s="34"/>
      <c r="Q65" s="34"/>
      <c r="R65" s="34"/>
    </row>
    <row r="66" spans="1:21" s="7" customFormat="1" ht="12.75" hidden="1" customHeight="1" x14ac:dyDescent="0.25">
      <c r="A66" s="75" t="s">
        <v>175</v>
      </c>
      <c r="B66" s="99"/>
      <c r="C66" s="99"/>
      <c r="E66" s="100" t="s">
        <v>787</v>
      </c>
      <c r="F66" s="101" t="s">
        <v>92</v>
      </c>
      <c r="G66" s="100" t="s">
        <v>53</v>
      </c>
      <c r="H66" s="100" t="s">
        <v>44</v>
      </c>
      <c r="J66" s="34"/>
      <c r="K66" s="34"/>
      <c r="L66" s="34"/>
      <c r="M66" s="34"/>
      <c r="N66" s="34"/>
      <c r="O66" s="34"/>
      <c r="P66" s="34"/>
      <c r="Q66" s="34"/>
      <c r="R66" s="34"/>
    </row>
    <row r="67" spans="1:21" s="7" customFormat="1" ht="12.75" hidden="1" customHeight="1" x14ac:dyDescent="0.25">
      <c r="A67" s="75" t="s">
        <v>176</v>
      </c>
      <c r="B67" s="99"/>
      <c r="C67" s="99"/>
      <c r="E67" s="274" t="s">
        <v>776</v>
      </c>
      <c r="F67" s="274"/>
      <c r="G67" s="274"/>
      <c r="H67" s="274"/>
      <c r="J67" s="34">
        <v>0</v>
      </c>
      <c r="K67" s="34"/>
      <c r="L67" s="34"/>
      <c r="M67" s="34"/>
      <c r="N67" s="34">
        <f>P67-L67</f>
        <v>0</v>
      </c>
      <c r="O67" s="34"/>
      <c r="P67" s="34"/>
      <c r="Q67" s="34"/>
      <c r="R67" s="34"/>
    </row>
    <row r="68" spans="1:21" s="7" customFormat="1" ht="12.75" hidden="1" customHeight="1" x14ac:dyDescent="0.25">
      <c r="A68" s="75" t="s">
        <v>100</v>
      </c>
      <c r="B68" s="99"/>
      <c r="C68" s="99"/>
      <c r="E68" s="100">
        <v>1</v>
      </c>
      <c r="F68" s="101" t="s">
        <v>92</v>
      </c>
      <c r="G68" s="100" t="s">
        <v>53</v>
      </c>
      <c r="H68" s="100" t="s">
        <v>101</v>
      </c>
      <c r="J68" s="34"/>
      <c r="K68" s="34"/>
      <c r="L68" s="34"/>
      <c r="M68" s="34"/>
      <c r="N68" s="34"/>
      <c r="O68" s="34"/>
      <c r="P68" s="34"/>
      <c r="Q68" s="34"/>
      <c r="R68" s="34"/>
    </row>
    <row r="69" spans="1:21" s="7" customFormat="1" ht="12.75" hidden="1" customHeight="1" x14ac:dyDescent="0.25">
      <c r="A69" s="75" t="s">
        <v>102</v>
      </c>
      <c r="B69" s="99"/>
      <c r="C69" s="99"/>
      <c r="E69" s="100">
        <v>1</v>
      </c>
      <c r="F69" s="101" t="s">
        <v>92</v>
      </c>
      <c r="G69" s="100" t="s">
        <v>53</v>
      </c>
      <c r="H69" s="100" t="s">
        <v>24</v>
      </c>
      <c r="J69" s="34"/>
      <c r="K69" s="34"/>
      <c r="L69" s="34"/>
      <c r="M69" s="34"/>
      <c r="N69" s="34"/>
      <c r="O69" s="34"/>
      <c r="P69" s="34"/>
      <c r="Q69" s="34"/>
      <c r="R69" s="34"/>
    </row>
    <row r="70" spans="1:21" s="7" customFormat="1" ht="12.75" hidden="1" customHeight="1" x14ac:dyDescent="0.25">
      <c r="A70" s="75" t="s">
        <v>103</v>
      </c>
      <c r="B70" s="99"/>
      <c r="C70" s="99"/>
      <c r="E70" s="100">
        <v>1</v>
      </c>
      <c r="F70" s="101" t="s">
        <v>92</v>
      </c>
      <c r="G70" s="100" t="s">
        <v>53</v>
      </c>
      <c r="H70" s="100" t="s">
        <v>27</v>
      </c>
      <c r="J70" s="34"/>
      <c r="K70" s="34"/>
      <c r="L70" s="34"/>
      <c r="M70" s="34"/>
      <c r="N70" s="34"/>
      <c r="O70" s="34"/>
      <c r="P70" s="34"/>
      <c r="Q70" s="34"/>
      <c r="R70" s="34"/>
    </row>
    <row r="71" spans="1:21" s="7" customFormat="1" ht="12.75" hidden="1" customHeight="1" x14ac:dyDescent="0.25">
      <c r="A71" s="75" t="s">
        <v>104</v>
      </c>
      <c r="B71" s="99"/>
      <c r="C71" s="99"/>
      <c r="D71" s="101"/>
      <c r="E71" s="100">
        <v>1</v>
      </c>
      <c r="F71" s="101" t="s">
        <v>92</v>
      </c>
      <c r="G71" s="100" t="s">
        <v>53</v>
      </c>
      <c r="H71" s="102" t="s">
        <v>48</v>
      </c>
      <c r="J71" s="34"/>
      <c r="K71" s="34"/>
      <c r="L71" s="34"/>
      <c r="M71" s="34"/>
      <c r="N71" s="34"/>
      <c r="O71" s="34"/>
      <c r="P71" s="34"/>
      <c r="Q71" s="34"/>
      <c r="R71" s="34"/>
    </row>
    <row r="72" spans="1:21" s="7" customFormat="1" ht="12.75" hidden="1" customHeight="1" x14ac:dyDescent="0.25">
      <c r="A72" s="75" t="s">
        <v>105</v>
      </c>
      <c r="B72" s="99"/>
      <c r="C72" s="99"/>
      <c r="D72" s="101"/>
      <c r="E72" s="100">
        <v>1</v>
      </c>
      <c r="F72" s="101" t="s">
        <v>92</v>
      </c>
      <c r="G72" s="100" t="s">
        <v>66</v>
      </c>
      <c r="H72" s="100" t="s">
        <v>8</v>
      </c>
      <c r="J72" s="34"/>
      <c r="K72" s="34"/>
      <c r="L72" s="34"/>
      <c r="M72" s="34"/>
      <c r="N72" s="34"/>
      <c r="O72" s="34"/>
      <c r="P72" s="34"/>
      <c r="Q72" s="34"/>
      <c r="R72" s="34"/>
    </row>
    <row r="73" spans="1:21" s="7" customFormat="1" ht="12.75" hidden="1" customHeight="1" x14ac:dyDescent="0.25">
      <c r="A73" s="75" t="s">
        <v>106</v>
      </c>
      <c r="B73" s="99"/>
      <c r="C73" s="99"/>
      <c r="D73" s="101"/>
      <c r="E73" s="274" t="s">
        <v>615</v>
      </c>
      <c r="F73" s="274"/>
      <c r="G73" s="274"/>
      <c r="H73" s="274"/>
      <c r="J73" s="34">
        <v>0</v>
      </c>
      <c r="K73" s="34"/>
      <c r="L73" s="34"/>
      <c r="M73" s="34"/>
      <c r="N73" s="34">
        <f>P73-L73</f>
        <v>0</v>
      </c>
      <c r="O73" s="34"/>
      <c r="P73" s="34"/>
      <c r="Q73" s="34"/>
      <c r="R73" s="34"/>
    </row>
    <row r="74" spans="1:21" s="7" customFormat="1" ht="12.75" hidden="1" customHeight="1" x14ac:dyDescent="0.25">
      <c r="A74" s="75" t="s">
        <v>177</v>
      </c>
      <c r="B74" s="99"/>
      <c r="C74" s="99"/>
      <c r="D74" s="101"/>
      <c r="E74" s="100">
        <v>1</v>
      </c>
      <c r="F74" s="101" t="s">
        <v>92</v>
      </c>
      <c r="G74" s="100" t="s">
        <v>28</v>
      </c>
      <c r="H74" s="100" t="s">
        <v>8</v>
      </c>
      <c r="J74" s="34"/>
      <c r="K74" s="34"/>
      <c r="L74" s="34"/>
      <c r="M74" s="34"/>
      <c r="N74" s="34"/>
      <c r="O74" s="34"/>
      <c r="P74" s="34"/>
      <c r="Q74" s="34"/>
      <c r="R74" s="34"/>
    </row>
    <row r="75" spans="1:21" s="7" customFormat="1" ht="12.75" hidden="1" customHeight="1" x14ac:dyDescent="0.25">
      <c r="A75" s="75" t="s">
        <v>178</v>
      </c>
      <c r="B75" s="99"/>
      <c r="C75" s="99"/>
      <c r="D75" s="101"/>
      <c r="E75" s="100">
        <v>1</v>
      </c>
      <c r="F75" s="101" t="s">
        <v>92</v>
      </c>
      <c r="G75" s="100" t="s">
        <v>28</v>
      </c>
      <c r="H75" s="100" t="s">
        <v>44</v>
      </c>
      <c r="J75" s="34"/>
      <c r="K75" s="34"/>
      <c r="L75" s="34"/>
      <c r="M75" s="34"/>
      <c r="N75" s="34"/>
      <c r="O75" s="34"/>
      <c r="P75" s="34"/>
      <c r="Q75" s="34"/>
      <c r="R75" s="34"/>
    </row>
    <row r="76" spans="1:21" s="25" customFormat="1" ht="19" hidden="1" customHeight="1" x14ac:dyDescent="0.3">
      <c r="A76" s="58" t="s">
        <v>107</v>
      </c>
      <c r="B76" s="24"/>
      <c r="C76" s="24"/>
      <c r="J76" s="20">
        <f>SUM(J59:J75)</f>
        <v>0</v>
      </c>
      <c r="K76" s="21"/>
      <c r="L76" s="20">
        <f>SUM(L59:L75)</f>
        <v>0</v>
      </c>
      <c r="M76" s="148"/>
      <c r="N76" s="20">
        <f>SUM(N59:N71)</f>
        <v>0</v>
      </c>
      <c r="O76" s="148"/>
      <c r="P76" s="20">
        <f>SUM(P59:P75)</f>
        <v>0</v>
      </c>
      <c r="Q76" s="148"/>
      <c r="R76" s="20">
        <f>SUM(R59:R75)</f>
        <v>0</v>
      </c>
    </row>
    <row r="77" spans="1:21" s="7" customFormat="1" ht="20.149999999999999" customHeight="1" thickBot="1" x14ac:dyDescent="0.35">
      <c r="A77" s="11" t="s">
        <v>109</v>
      </c>
      <c r="B77" s="26"/>
      <c r="C77" s="26"/>
      <c r="J77" s="27">
        <f>J34+J44+J55+J76</f>
        <v>3973397.5799999996</v>
      </c>
      <c r="K77" s="21"/>
      <c r="L77" s="27">
        <f>L34+L44+L55+L76</f>
        <v>1566523.68</v>
      </c>
      <c r="M77" s="34"/>
      <c r="N77" s="27">
        <f>N34+N44+N55+N76</f>
        <v>7534618.8999999994</v>
      </c>
      <c r="O77" s="34"/>
      <c r="P77" s="27">
        <f>P34+P44+P55+P76</f>
        <v>9101142.5800000001</v>
      </c>
      <c r="Q77" s="34"/>
      <c r="R77" s="27">
        <f>R34+R44+R76</f>
        <v>16630743.73</v>
      </c>
      <c r="U77" s="7">
        <f>N77-21000</f>
        <v>7513618.8999999994</v>
      </c>
    </row>
    <row r="78" spans="1:21" s="7" customFormat="1" ht="13" thickTop="1" x14ac:dyDescent="0.25">
      <c r="A78" s="29"/>
      <c r="B78" s="29"/>
      <c r="C78" s="29"/>
      <c r="D78" s="32"/>
      <c r="E78" s="29"/>
      <c r="F78" s="29"/>
      <c r="H78" s="33"/>
      <c r="I78" s="33"/>
      <c r="J78" s="33"/>
      <c r="K78" s="33"/>
      <c r="L78" s="33"/>
      <c r="M78" s="33"/>
    </row>
    <row r="79" spans="1:21" s="7" customFormat="1" x14ac:dyDescent="0.25"/>
    <row r="80" spans="1:21" s="7" customFormat="1" x14ac:dyDescent="0.25"/>
    <row r="81" spans="1:18" x14ac:dyDescent="0.25">
      <c r="A81" s="289" t="s">
        <v>132</v>
      </c>
      <c r="B81" s="289"/>
      <c r="C81" s="289"/>
      <c r="D81" s="31"/>
      <c r="E81" s="30"/>
      <c r="G81" s="29"/>
      <c r="I81" s="29"/>
      <c r="J81" s="289" t="s">
        <v>262</v>
      </c>
      <c r="K81" s="289"/>
      <c r="L81" s="289"/>
      <c r="M81" s="42"/>
      <c r="N81" s="44"/>
      <c r="O81" s="44"/>
      <c r="P81" s="276" t="s">
        <v>134</v>
      </c>
      <c r="Q81" s="276"/>
      <c r="R81" s="276"/>
    </row>
    <row r="82" spans="1:18" x14ac:dyDescent="0.25">
      <c r="A82" s="175"/>
      <c r="B82" s="175"/>
      <c r="C82" s="175"/>
      <c r="D82" s="31"/>
      <c r="E82" s="30"/>
      <c r="G82" s="29"/>
      <c r="I82" s="29"/>
      <c r="J82" s="175"/>
      <c r="K82" s="175"/>
      <c r="L82" s="175"/>
      <c r="M82" s="42"/>
      <c r="N82" s="44"/>
      <c r="O82" s="44"/>
      <c r="P82" s="172"/>
      <c r="Q82" s="172"/>
      <c r="R82" s="172"/>
    </row>
    <row r="83" spans="1:18" x14ac:dyDescent="0.25">
      <c r="A83" s="45"/>
      <c r="D83" s="31"/>
      <c r="E83" s="46"/>
      <c r="G83" s="29"/>
      <c r="I83" s="29"/>
      <c r="J83" s="175"/>
      <c r="M83" s="175"/>
      <c r="N83" s="34"/>
      <c r="O83" s="34"/>
      <c r="P83" s="46"/>
    </row>
    <row r="84" spans="1:18" x14ac:dyDescent="0.25">
      <c r="A84" s="47"/>
      <c r="D84" s="29"/>
      <c r="E84" s="48"/>
      <c r="G84" s="29"/>
      <c r="I84" s="29"/>
      <c r="J84" s="29"/>
      <c r="M84" s="29"/>
      <c r="P84" s="48"/>
    </row>
    <row r="85" spans="1:18" ht="13" x14ac:dyDescent="0.3">
      <c r="A85" s="292" t="s">
        <v>839</v>
      </c>
      <c r="B85" s="292"/>
      <c r="C85" s="292"/>
      <c r="D85" s="50"/>
      <c r="E85" s="51"/>
      <c r="G85" s="29"/>
      <c r="I85" s="29"/>
      <c r="J85" s="292" t="s">
        <v>274</v>
      </c>
      <c r="K85" s="292"/>
      <c r="L85" s="292"/>
      <c r="M85" s="52"/>
      <c r="N85" s="54"/>
      <c r="O85" s="54"/>
      <c r="P85" s="277" t="s">
        <v>136</v>
      </c>
      <c r="Q85" s="277"/>
      <c r="R85" s="277"/>
    </row>
    <row r="86" spans="1:18" x14ac:dyDescent="0.25">
      <c r="A86" s="289" t="s">
        <v>840</v>
      </c>
      <c r="B86" s="289"/>
      <c r="C86" s="289"/>
      <c r="D86" s="29"/>
      <c r="E86" s="30"/>
      <c r="G86" s="29"/>
      <c r="I86" s="29"/>
      <c r="J86" s="289" t="s">
        <v>255</v>
      </c>
      <c r="K86" s="289"/>
      <c r="L86" s="289"/>
      <c r="M86" s="31"/>
      <c r="N86" s="33"/>
      <c r="O86" s="33"/>
      <c r="P86" s="278" t="s">
        <v>138</v>
      </c>
      <c r="Q86" s="278"/>
      <c r="R86" s="278"/>
    </row>
  </sheetData>
  <customSheetViews>
    <customSheetView guid="{DE3A1FFE-44A0-41BD-98AB-2A2226968564}" showPageBreaks="1" printArea="1" hiddenRows="1" view="pageBreakPreview">
      <pane xSplit="1" ySplit="14" topLeftCell="B34" activePane="bottomRight" state="frozen"/>
      <selection pane="bottomRight" activeCell="E82" sqref="E82"/>
      <rowBreaks count="1" manualBreakCount="1">
        <brk id="55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56" activePane="bottomRight" state="frozen"/>
      <selection pane="bottomRight" activeCell="R17" sqref="R17"/>
      <rowBreaks count="1" manualBreakCount="1">
        <brk id="55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pane xSplit="1" ySplit="14" topLeftCell="B22" activePane="bottomRight" state="frozen"/>
      <selection pane="bottomRight" activeCell="R34" sqref="R34"/>
      <rowBreaks count="1" manualBreakCount="1">
        <brk id="55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39">
    <mergeCell ref="E67:H67"/>
    <mergeCell ref="E73:H73"/>
    <mergeCell ref="E38:H38"/>
    <mergeCell ref="E43:H43"/>
    <mergeCell ref="E59:H59"/>
    <mergeCell ref="E60:H60"/>
    <mergeCell ref="E27:H27"/>
    <mergeCell ref="E28:H28"/>
    <mergeCell ref="E29:H29"/>
    <mergeCell ref="E30:H30"/>
    <mergeCell ref="E32:H32"/>
    <mergeCell ref="E31:H31"/>
    <mergeCell ref="E22:H22"/>
    <mergeCell ref="E23:H23"/>
    <mergeCell ref="E24:H24"/>
    <mergeCell ref="E25:H25"/>
    <mergeCell ref="E26:H26"/>
    <mergeCell ref="A85:C85"/>
    <mergeCell ref="J85:L85"/>
    <mergeCell ref="P85:R85"/>
    <mergeCell ref="A86:C86"/>
    <mergeCell ref="J86:L86"/>
    <mergeCell ref="P86:R86"/>
    <mergeCell ref="P81:R81"/>
    <mergeCell ref="A3:S3"/>
    <mergeCell ref="A4:S4"/>
    <mergeCell ref="L11:P11"/>
    <mergeCell ref="P12:P14"/>
    <mergeCell ref="A13:C13"/>
    <mergeCell ref="E13:H13"/>
    <mergeCell ref="A15:C15"/>
    <mergeCell ref="E15:H15"/>
    <mergeCell ref="A44:C44"/>
    <mergeCell ref="A81:C81"/>
    <mergeCell ref="J81:L81"/>
    <mergeCell ref="E18:H18"/>
    <mergeCell ref="E19:H19"/>
    <mergeCell ref="E20:H20"/>
    <mergeCell ref="E21:H21"/>
  </mergeCells>
  <phoneticPr fontId="15" type="noConversion"/>
  <printOptions horizontalCentered="1"/>
  <pageMargins left="0.75" right="0.5" top="1" bottom="1" header="0.75" footer="0.5"/>
  <pageSetup paperSize="5" scale="90" orientation="landscape" horizontalDpi="4294967293" verticalDpi="300" r:id="rId4"/>
  <headerFooter alignWithMargins="0">
    <oddHeader xml:space="preserve">&amp;R&amp;"Arial,Bold"&amp;10       </oddHeader>
    <oddFooter>&amp;C&amp;"Arial Narrow,Regular"&amp;9Page &amp;P of &amp;N</oddFooter>
  </headerFooter>
  <rowBreaks count="1" manualBreakCount="1">
    <brk id="35" max="18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68"/>
  <sheetViews>
    <sheetView view="pageBreakPreview" zoomScaleNormal="85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J59" sqref="J59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6384" width="8.84375" style="1"/>
  </cols>
  <sheetData>
    <row r="1" spans="1:19" ht="15.5" x14ac:dyDescent="0.35">
      <c r="A1" s="280" t="s">
        <v>110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</row>
    <row r="2" spans="1:19" ht="15.75" customHeight="1" x14ac:dyDescent="0.35">
      <c r="A2" s="281" t="s">
        <v>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</row>
    <row r="3" spans="1:19" ht="9" customHeight="1" x14ac:dyDescent="0.25"/>
    <row r="4" spans="1:19" ht="15" customHeight="1" x14ac:dyDescent="0.3">
      <c r="A4" s="2" t="s">
        <v>117</v>
      </c>
      <c r="B4" s="2" t="s">
        <v>112</v>
      </c>
      <c r="C4" s="66" t="s">
        <v>793</v>
      </c>
      <c r="H4" s="3"/>
      <c r="I4" s="3"/>
      <c r="R4" s="70" t="s">
        <v>792</v>
      </c>
    </row>
    <row r="5" spans="1:19" ht="15" customHeight="1" x14ac:dyDescent="0.3">
      <c r="A5" s="5" t="s">
        <v>118</v>
      </c>
      <c r="B5" s="2" t="s">
        <v>112</v>
      </c>
      <c r="C5" s="5" t="s">
        <v>114</v>
      </c>
    </row>
    <row r="6" spans="1:19" ht="15" customHeight="1" x14ac:dyDescent="0.3">
      <c r="A6" s="5" t="s">
        <v>119</v>
      </c>
      <c r="B6" s="2" t="s">
        <v>112</v>
      </c>
      <c r="C6" s="5" t="s">
        <v>794</v>
      </c>
    </row>
    <row r="7" spans="1:19" ht="15" customHeight="1" x14ac:dyDescent="0.3">
      <c r="A7" s="6" t="s">
        <v>120</v>
      </c>
      <c r="B7" s="2" t="s">
        <v>112</v>
      </c>
      <c r="C7" s="6" t="s">
        <v>116</v>
      </c>
    </row>
    <row r="8" spans="1:19" ht="9" customHeight="1" x14ac:dyDescent="0.3">
      <c r="A8" s="6"/>
      <c r="B8" s="2"/>
      <c r="C8" s="6"/>
    </row>
    <row r="9" spans="1:19" ht="15" customHeight="1" x14ac:dyDescent="0.25">
      <c r="L9" s="284" t="s">
        <v>121</v>
      </c>
      <c r="M9" s="284"/>
      <c r="N9" s="284"/>
      <c r="O9" s="284"/>
      <c r="P9" s="284"/>
      <c r="Q9" s="201"/>
    </row>
    <row r="10" spans="1:19" ht="15" customHeight="1" x14ac:dyDescent="0.25">
      <c r="H10" s="8"/>
      <c r="I10" s="8"/>
      <c r="J10" s="8" t="s">
        <v>254</v>
      </c>
      <c r="K10" s="8"/>
      <c r="L10" s="57" t="s">
        <v>122</v>
      </c>
      <c r="M10" s="57"/>
      <c r="N10" s="57" t="s">
        <v>124</v>
      </c>
      <c r="O10" s="57"/>
      <c r="P10" s="286" t="s">
        <v>126</v>
      </c>
      <c r="Q10" s="40"/>
      <c r="R10" s="201" t="s">
        <v>131</v>
      </c>
    </row>
    <row r="11" spans="1:19" ht="15" customHeight="1" x14ac:dyDescent="0.25">
      <c r="A11" s="282" t="s">
        <v>185</v>
      </c>
      <c r="B11" s="282"/>
      <c r="C11" s="282"/>
      <c r="D11" s="9"/>
      <c r="E11" s="282" t="s">
        <v>111</v>
      </c>
      <c r="F11" s="282"/>
      <c r="G11" s="282"/>
      <c r="H11" s="282"/>
      <c r="I11" s="8"/>
      <c r="J11" s="76" t="s">
        <v>318</v>
      </c>
      <c r="K11" s="204"/>
      <c r="L11" s="204" t="s">
        <v>319</v>
      </c>
      <c r="M11" s="204"/>
      <c r="N11" s="204" t="s">
        <v>319</v>
      </c>
      <c r="O11" s="204"/>
      <c r="P11" s="287"/>
      <c r="Q11" s="40"/>
      <c r="R11" s="204">
        <v>2022</v>
      </c>
    </row>
    <row r="12" spans="1:19" ht="15" customHeight="1" x14ac:dyDescent="0.25">
      <c r="A12" s="202"/>
      <c r="B12" s="202"/>
      <c r="C12" s="202"/>
      <c r="D12" s="9"/>
      <c r="E12" s="202"/>
      <c r="F12" s="202"/>
      <c r="G12" s="202"/>
      <c r="H12" s="202"/>
      <c r="I12" s="8"/>
      <c r="J12" s="204" t="s">
        <v>123</v>
      </c>
      <c r="K12" s="204"/>
      <c r="L12" s="204" t="s">
        <v>123</v>
      </c>
      <c r="M12" s="204"/>
      <c r="N12" s="204" t="s">
        <v>125</v>
      </c>
      <c r="O12" s="204"/>
      <c r="P12" s="287"/>
      <c r="Q12" s="40"/>
      <c r="R12" s="203" t="s">
        <v>2</v>
      </c>
    </row>
    <row r="13" spans="1:19" ht="15" customHeight="1" x14ac:dyDescent="0.25">
      <c r="A13" s="283" t="s">
        <v>3</v>
      </c>
      <c r="B13" s="283"/>
      <c r="C13" s="283"/>
      <c r="D13" s="7"/>
      <c r="E13" s="285" t="s">
        <v>4</v>
      </c>
      <c r="F13" s="285"/>
      <c r="G13" s="285"/>
      <c r="H13" s="285"/>
      <c r="J13" s="10" t="s">
        <v>5</v>
      </c>
      <c r="K13" s="56"/>
      <c r="L13" s="10" t="s">
        <v>127</v>
      </c>
      <c r="M13" s="56"/>
      <c r="N13" s="10" t="s">
        <v>128</v>
      </c>
      <c r="O13" s="56"/>
      <c r="P13" s="10" t="s">
        <v>129</v>
      </c>
      <c r="Q13" s="56"/>
      <c r="R13" s="10" t="s">
        <v>130</v>
      </c>
    </row>
    <row r="14" spans="1:19" ht="6" customHeight="1" x14ac:dyDescent="0.25">
      <c r="K14" s="7"/>
      <c r="M14" s="7"/>
      <c r="O14" s="7"/>
      <c r="Q14" s="7"/>
    </row>
    <row r="15" spans="1:19" s="7" customFormat="1" ht="6" customHeight="1" x14ac:dyDescent="0.25">
      <c r="A15" s="17"/>
      <c r="B15" s="17"/>
      <c r="C15" s="17"/>
      <c r="J15" s="139"/>
      <c r="K15" s="139"/>
      <c r="L15" s="34"/>
      <c r="M15" s="34"/>
      <c r="N15" s="34"/>
      <c r="O15" s="34"/>
      <c r="P15" s="34"/>
      <c r="Q15" s="34"/>
      <c r="R15" s="34"/>
    </row>
    <row r="16" spans="1:19" s="7" customFormat="1" ht="12.75" customHeight="1" x14ac:dyDescent="0.3">
      <c r="A16" s="62" t="s">
        <v>187</v>
      </c>
      <c r="B16" s="12"/>
      <c r="C16" s="12"/>
      <c r="J16" s="34"/>
      <c r="K16" s="34"/>
      <c r="L16" s="34"/>
      <c r="M16" s="34"/>
      <c r="N16" s="34"/>
      <c r="O16" s="34"/>
      <c r="P16" s="34"/>
      <c r="Q16" s="34"/>
      <c r="R16" s="34"/>
    </row>
    <row r="17" spans="1:18" s="7" customFormat="1" ht="6" customHeight="1" x14ac:dyDescent="0.3">
      <c r="A17" s="62"/>
      <c r="B17" s="12"/>
      <c r="C17" s="12"/>
      <c r="J17" s="34"/>
      <c r="K17" s="34"/>
      <c r="L17" s="34"/>
      <c r="M17" s="34"/>
      <c r="N17" s="34"/>
      <c r="O17" s="34"/>
      <c r="P17" s="34"/>
      <c r="Q17" s="34"/>
      <c r="R17" s="34"/>
    </row>
    <row r="18" spans="1:18" s="7" customFormat="1" ht="12.75" customHeight="1" x14ac:dyDescent="0.25">
      <c r="A18" s="75" t="s">
        <v>36</v>
      </c>
      <c r="B18" s="99"/>
      <c r="C18" s="99"/>
      <c r="D18" s="100"/>
      <c r="E18" s="274" t="s">
        <v>341</v>
      </c>
      <c r="F18" s="274"/>
      <c r="G18" s="274"/>
      <c r="H18" s="274"/>
      <c r="J18" s="34">
        <v>0</v>
      </c>
      <c r="K18" s="34"/>
      <c r="L18" s="34"/>
      <c r="M18" s="34"/>
      <c r="N18" s="34">
        <f t="shared" ref="N18:N23" si="0">P18-L18</f>
        <v>0</v>
      </c>
      <c r="O18" s="34"/>
      <c r="P18" s="34"/>
      <c r="Q18" s="34"/>
      <c r="R18" s="34"/>
    </row>
    <row r="19" spans="1:18" s="7" customFormat="1" ht="12.75" customHeight="1" x14ac:dyDescent="0.25">
      <c r="A19" s="75" t="s">
        <v>42</v>
      </c>
      <c r="B19" s="99"/>
      <c r="C19" s="99"/>
      <c r="D19" s="100"/>
      <c r="E19" s="274" t="s">
        <v>491</v>
      </c>
      <c r="F19" s="274"/>
      <c r="G19" s="274"/>
      <c r="H19" s="274"/>
      <c r="J19" s="34">
        <v>959100</v>
      </c>
      <c r="K19" s="34"/>
      <c r="L19" s="34"/>
      <c r="M19" s="34"/>
      <c r="N19" s="34">
        <f t="shared" si="0"/>
        <v>0</v>
      </c>
      <c r="O19" s="34"/>
      <c r="P19" s="34"/>
      <c r="Q19" s="34"/>
      <c r="R19" s="34"/>
    </row>
    <row r="20" spans="1:18" s="7" customFormat="1" ht="12.75" customHeight="1" x14ac:dyDescent="0.25">
      <c r="A20" s="75" t="s">
        <v>149</v>
      </c>
      <c r="B20" s="99"/>
      <c r="C20" s="99"/>
      <c r="D20" s="100"/>
      <c r="E20" s="274" t="s">
        <v>666</v>
      </c>
      <c r="F20" s="274"/>
      <c r="G20" s="274"/>
      <c r="H20" s="274"/>
      <c r="J20" s="34">
        <v>2010000</v>
      </c>
      <c r="K20" s="34"/>
      <c r="L20" s="34"/>
      <c r="M20" s="34"/>
      <c r="N20" s="34">
        <f t="shared" si="0"/>
        <v>0</v>
      </c>
      <c r="O20" s="34"/>
      <c r="P20" s="34"/>
      <c r="Q20" s="34"/>
      <c r="R20" s="34"/>
    </row>
    <row r="21" spans="1:18" s="7" customFormat="1" ht="12.75" customHeight="1" x14ac:dyDescent="0.25">
      <c r="A21" s="75" t="s">
        <v>311</v>
      </c>
      <c r="B21" s="99"/>
      <c r="C21" s="99"/>
      <c r="D21" s="100"/>
      <c r="E21" s="274" t="s">
        <v>667</v>
      </c>
      <c r="F21" s="274"/>
      <c r="G21" s="274"/>
      <c r="H21" s="274"/>
      <c r="J21" s="34">
        <v>20833280</v>
      </c>
      <c r="K21" s="34"/>
      <c r="L21" s="34"/>
      <c r="M21" s="34"/>
      <c r="N21" s="34">
        <f t="shared" si="0"/>
        <v>0</v>
      </c>
      <c r="O21" s="34"/>
      <c r="P21" s="34"/>
      <c r="Q21" s="34"/>
      <c r="R21" s="34"/>
    </row>
    <row r="22" spans="1:18" s="7" customFormat="1" ht="12.75" customHeight="1" x14ac:dyDescent="0.25">
      <c r="A22" s="75" t="s">
        <v>47</v>
      </c>
      <c r="B22" s="99"/>
      <c r="C22" s="99"/>
      <c r="D22" s="100"/>
      <c r="E22" s="274" t="s">
        <v>349</v>
      </c>
      <c r="F22" s="274"/>
      <c r="G22" s="274"/>
      <c r="H22" s="274"/>
      <c r="J22" s="34">
        <v>1226793.7</v>
      </c>
      <c r="K22" s="34"/>
      <c r="L22" s="34"/>
      <c r="M22" s="34"/>
      <c r="N22" s="34">
        <f t="shared" si="0"/>
        <v>0</v>
      </c>
      <c r="O22" s="34"/>
      <c r="P22" s="34"/>
      <c r="Q22" s="34"/>
      <c r="R22" s="34"/>
    </row>
    <row r="23" spans="1:18" s="7" customFormat="1" ht="12.75" customHeight="1" x14ac:dyDescent="0.25">
      <c r="A23" s="75" t="s">
        <v>43</v>
      </c>
      <c r="B23" s="99"/>
      <c r="C23" s="99"/>
      <c r="D23" s="100"/>
      <c r="E23" s="274" t="s">
        <v>347</v>
      </c>
      <c r="F23" s="274"/>
      <c r="G23" s="274"/>
      <c r="H23" s="274"/>
      <c r="J23" s="35"/>
      <c r="K23" s="35"/>
      <c r="L23" s="34"/>
      <c r="M23" s="34"/>
      <c r="N23" s="34">
        <f t="shared" si="0"/>
        <v>0</v>
      </c>
      <c r="O23" s="34"/>
      <c r="P23" s="34"/>
      <c r="Q23" s="34"/>
      <c r="R23" s="34"/>
    </row>
    <row r="24" spans="1:18" s="7" customFormat="1" ht="19" customHeight="1" x14ac:dyDescent="0.3">
      <c r="A24" s="293" t="s">
        <v>190</v>
      </c>
      <c r="B24" s="293"/>
      <c r="C24" s="293"/>
      <c r="J24" s="138">
        <f>SUM(J18:J23)</f>
        <v>25029173.699999999</v>
      </c>
      <c r="K24" s="139"/>
      <c r="L24" s="138">
        <f>SUM(L18:L23)</f>
        <v>0</v>
      </c>
      <c r="M24" s="34"/>
      <c r="N24" s="138">
        <f>SUM(N18:N23)</f>
        <v>0</v>
      </c>
      <c r="O24" s="34"/>
      <c r="P24" s="138">
        <f>SUM(P18:P23)</f>
        <v>0</v>
      </c>
      <c r="Q24" s="34"/>
      <c r="R24" s="138">
        <f>SUM(R18:R23)</f>
        <v>0</v>
      </c>
    </row>
    <row r="25" spans="1:18" s="7" customFormat="1" ht="6" customHeight="1" x14ac:dyDescent="0.3">
      <c r="A25" s="19"/>
      <c r="B25" s="19"/>
      <c r="C25" s="19"/>
      <c r="J25" s="139"/>
      <c r="K25" s="139"/>
      <c r="L25" s="34"/>
      <c r="M25" s="34"/>
      <c r="N25" s="34"/>
      <c r="O25" s="34"/>
      <c r="P25" s="34"/>
      <c r="Q25" s="34"/>
      <c r="R25" s="34"/>
    </row>
    <row r="26" spans="1:18" s="7" customFormat="1" ht="12" hidden="1" customHeight="1" x14ac:dyDescent="0.25">
      <c r="A26" s="63" t="s">
        <v>188</v>
      </c>
      <c r="J26" s="34"/>
      <c r="K26" s="34"/>
      <c r="L26" s="34"/>
      <c r="M26" s="34"/>
      <c r="N26" s="34"/>
      <c r="O26" s="34"/>
      <c r="P26" s="34"/>
      <c r="Q26" s="34"/>
      <c r="R26" s="34"/>
    </row>
    <row r="27" spans="1:18" s="7" customFormat="1" ht="12" hidden="1" customHeight="1" x14ac:dyDescent="0.25">
      <c r="A27" s="75" t="s">
        <v>108</v>
      </c>
      <c r="E27" s="100">
        <v>5</v>
      </c>
      <c r="F27" s="101" t="s">
        <v>28</v>
      </c>
      <c r="G27" s="100" t="s">
        <v>7</v>
      </c>
      <c r="H27" s="100" t="s">
        <v>17</v>
      </c>
      <c r="J27" s="34"/>
      <c r="K27" s="34"/>
      <c r="L27" s="34"/>
      <c r="M27" s="34"/>
      <c r="N27" s="34"/>
      <c r="O27" s="34"/>
      <c r="P27" s="34"/>
      <c r="Q27" s="34"/>
      <c r="R27" s="34"/>
    </row>
    <row r="28" spans="1:18" s="7" customFormat="1" ht="12" hidden="1" customHeight="1" x14ac:dyDescent="0.25">
      <c r="A28" s="75" t="s">
        <v>179</v>
      </c>
      <c r="E28" s="100">
        <v>5</v>
      </c>
      <c r="F28" s="101" t="s">
        <v>28</v>
      </c>
      <c r="G28" s="100" t="s">
        <v>7</v>
      </c>
      <c r="H28" s="100" t="s">
        <v>63</v>
      </c>
      <c r="J28" s="34"/>
      <c r="K28" s="34"/>
      <c r="L28" s="34"/>
      <c r="M28" s="34"/>
      <c r="N28" s="34"/>
      <c r="O28" s="34"/>
      <c r="P28" s="34"/>
      <c r="Q28" s="34"/>
      <c r="R28" s="34"/>
    </row>
    <row r="29" spans="1:18" s="7" customFormat="1" ht="12" hidden="1" customHeight="1" x14ac:dyDescent="0.25">
      <c r="A29" s="75" t="s">
        <v>180</v>
      </c>
      <c r="E29" s="100">
        <v>5</v>
      </c>
      <c r="F29" s="101" t="s">
        <v>28</v>
      </c>
      <c r="G29" s="100" t="s">
        <v>7</v>
      </c>
      <c r="H29" s="102" t="s">
        <v>48</v>
      </c>
      <c r="J29" s="34"/>
      <c r="K29" s="34"/>
      <c r="L29" s="34"/>
      <c r="M29" s="34"/>
      <c r="N29" s="34"/>
      <c r="O29" s="34"/>
      <c r="P29" s="34"/>
      <c r="Q29" s="34"/>
      <c r="R29" s="34"/>
    </row>
    <row r="30" spans="1:18" s="7" customFormat="1" ht="12" hidden="1" customHeight="1" x14ac:dyDescent="0.25">
      <c r="A30" s="75" t="s">
        <v>180</v>
      </c>
      <c r="E30" s="100">
        <v>5</v>
      </c>
      <c r="F30" s="101" t="s">
        <v>28</v>
      </c>
      <c r="G30" s="100" t="s">
        <v>7</v>
      </c>
      <c r="H30" s="102" t="s">
        <v>48</v>
      </c>
      <c r="J30" s="34"/>
      <c r="K30" s="34"/>
      <c r="L30" s="34"/>
      <c r="M30" s="34"/>
      <c r="N30" s="34"/>
      <c r="O30" s="34"/>
      <c r="P30" s="34"/>
      <c r="Q30" s="34"/>
      <c r="R30" s="34"/>
    </row>
    <row r="31" spans="1:18" s="7" customFormat="1" ht="12" hidden="1" customHeight="1" x14ac:dyDescent="0.25">
      <c r="A31" s="75" t="s">
        <v>181</v>
      </c>
      <c r="E31" s="100">
        <v>5</v>
      </c>
      <c r="F31" s="101" t="s">
        <v>28</v>
      </c>
      <c r="G31" s="100" t="s">
        <v>7</v>
      </c>
      <c r="H31" s="100" t="s">
        <v>10</v>
      </c>
      <c r="J31" s="34"/>
      <c r="K31" s="34"/>
      <c r="L31" s="34"/>
      <c r="M31" s="34"/>
      <c r="N31" s="34"/>
      <c r="O31" s="34"/>
      <c r="P31" s="34"/>
      <c r="Q31" s="34"/>
      <c r="R31" s="34"/>
    </row>
    <row r="32" spans="1:18" s="7" customFormat="1" ht="12" hidden="1" customHeight="1" x14ac:dyDescent="0.25">
      <c r="A32" s="75" t="s">
        <v>180</v>
      </c>
      <c r="E32" s="100">
        <v>5</v>
      </c>
      <c r="F32" s="101" t="s">
        <v>28</v>
      </c>
      <c r="G32" s="100" t="s">
        <v>7</v>
      </c>
      <c r="H32" s="102" t="s">
        <v>48</v>
      </c>
      <c r="J32" s="34"/>
      <c r="K32" s="34"/>
      <c r="L32" s="34"/>
      <c r="M32" s="34"/>
      <c r="N32" s="34"/>
      <c r="O32" s="34"/>
      <c r="P32" s="34"/>
      <c r="Q32" s="34"/>
      <c r="R32" s="34"/>
    </row>
    <row r="33" spans="1:18" s="7" customFormat="1" ht="12" hidden="1" customHeight="1" x14ac:dyDescent="0.25">
      <c r="A33" s="75" t="s">
        <v>182</v>
      </c>
      <c r="E33" s="100">
        <v>5</v>
      </c>
      <c r="F33" s="101" t="s">
        <v>28</v>
      </c>
      <c r="G33" s="100" t="s">
        <v>7</v>
      </c>
      <c r="H33" s="100" t="s">
        <v>8</v>
      </c>
      <c r="J33" s="34"/>
      <c r="K33" s="34"/>
      <c r="L33" s="34"/>
      <c r="M33" s="34"/>
      <c r="N33" s="34"/>
      <c r="O33" s="34"/>
      <c r="P33" s="34"/>
      <c r="Q33" s="34"/>
      <c r="R33" s="34"/>
    </row>
    <row r="34" spans="1:18" s="7" customFormat="1" ht="12" hidden="1" customHeight="1" x14ac:dyDescent="0.25">
      <c r="A34" s="75" t="s">
        <v>183</v>
      </c>
      <c r="E34" s="100">
        <v>5</v>
      </c>
      <c r="F34" s="101" t="s">
        <v>28</v>
      </c>
      <c r="G34" s="100" t="s">
        <v>7</v>
      </c>
      <c r="H34" s="100" t="s">
        <v>15</v>
      </c>
      <c r="J34" s="34"/>
      <c r="K34" s="34"/>
      <c r="L34" s="34"/>
      <c r="M34" s="34"/>
      <c r="N34" s="34"/>
      <c r="O34" s="34"/>
      <c r="P34" s="34"/>
      <c r="Q34" s="34"/>
      <c r="R34" s="34"/>
    </row>
    <row r="35" spans="1:18" s="7" customFormat="1" ht="19" hidden="1" customHeight="1" x14ac:dyDescent="0.3">
      <c r="A35" s="58" t="s">
        <v>184</v>
      </c>
      <c r="J35" s="147">
        <f>SUM(J27:J34)</f>
        <v>0</v>
      </c>
      <c r="K35" s="148"/>
      <c r="L35" s="147">
        <f>SUM(L27:L34)</f>
        <v>0</v>
      </c>
      <c r="M35" s="148"/>
      <c r="N35" s="147">
        <f>SUM(N27:N34)</f>
        <v>0</v>
      </c>
      <c r="O35" s="148"/>
      <c r="P35" s="147">
        <f>SUM(P27:P34)</f>
        <v>0</v>
      </c>
      <c r="Q35" s="148"/>
      <c r="R35" s="147">
        <f>SUM(R27:R34)</f>
        <v>0</v>
      </c>
    </row>
    <row r="36" spans="1:18" s="7" customFormat="1" ht="6" hidden="1" customHeight="1" x14ac:dyDescent="0.25">
      <c r="J36" s="34"/>
      <c r="K36" s="34"/>
      <c r="L36" s="34"/>
      <c r="M36" s="34"/>
      <c r="N36" s="34"/>
      <c r="O36" s="34"/>
      <c r="P36" s="34"/>
      <c r="Q36" s="34"/>
      <c r="R36" s="34"/>
    </row>
    <row r="37" spans="1:18" s="7" customFormat="1" ht="12.75" customHeight="1" x14ac:dyDescent="0.3">
      <c r="A37" s="62" t="s">
        <v>189</v>
      </c>
      <c r="B37" s="11"/>
      <c r="C37" s="11"/>
      <c r="J37" s="34"/>
      <c r="K37" s="34"/>
      <c r="L37" s="34"/>
      <c r="M37" s="34"/>
      <c r="N37" s="34"/>
      <c r="O37" s="34"/>
      <c r="P37" s="34"/>
      <c r="Q37" s="34"/>
      <c r="R37" s="34"/>
    </row>
    <row r="38" spans="1:18" s="7" customFormat="1" ht="12.75" hidden="1" customHeight="1" x14ac:dyDescent="0.25">
      <c r="A38" s="64" t="s">
        <v>89</v>
      </c>
      <c r="B38" s="9"/>
      <c r="C38" s="9"/>
      <c r="E38" s="100">
        <v>1</v>
      </c>
      <c r="F38" s="101" t="s">
        <v>12</v>
      </c>
      <c r="G38" s="100" t="s">
        <v>53</v>
      </c>
      <c r="H38" s="102" t="s">
        <v>10</v>
      </c>
      <c r="J38" s="34"/>
      <c r="K38" s="34"/>
      <c r="L38" s="34"/>
      <c r="M38" s="34"/>
      <c r="N38" s="34"/>
      <c r="O38" s="34"/>
      <c r="P38" s="34"/>
      <c r="Q38" s="34"/>
      <c r="R38" s="34"/>
    </row>
    <row r="39" spans="1:18" s="7" customFormat="1" ht="6" customHeight="1" x14ac:dyDescent="0.25">
      <c r="A39" s="64"/>
      <c r="B39" s="9"/>
      <c r="C39" s="9"/>
      <c r="E39" s="100"/>
      <c r="F39" s="101"/>
      <c r="G39" s="100"/>
      <c r="H39" s="102"/>
      <c r="J39" s="34"/>
      <c r="K39" s="34"/>
      <c r="L39" s="34"/>
      <c r="M39" s="34"/>
      <c r="N39" s="34"/>
      <c r="O39" s="34"/>
      <c r="P39" s="34"/>
      <c r="Q39" s="34"/>
      <c r="R39" s="34"/>
    </row>
    <row r="40" spans="1:18" s="7" customFormat="1" ht="12.75" customHeight="1" x14ac:dyDescent="0.25">
      <c r="A40" s="75" t="s">
        <v>95</v>
      </c>
      <c r="B40" s="104"/>
      <c r="C40" s="104"/>
      <c r="D40" s="101"/>
      <c r="E40" s="274" t="s">
        <v>373</v>
      </c>
      <c r="F40" s="274"/>
      <c r="G40" s="274"/>
      <c r="H40" s="274"/>
      <c r="J40" s="34">
        <v>0</v>
      </c>
      <c r="K40" s="34"/>
      <c r="L40" s="34"/>
      <c r="M40" s="34"/>
      <c r="N40" s="34">
        <f>P40-L40</f>
        <v>0</v>
      </c>
      <c r="O40" s="34"/>
      <c r="P40" s="34"/>
      <c r="Q40" s="34"/>
      <c r="R40" s="34"/>
    </row>
    <row r="41" spans="1:18" s="7" customFormat="1" ht="12.75" customHeight="1" x14ac:dyDescent="0.25">
      <c r="A41" s="75" t="s">
        <v>96</v>
      </c>
      <c r="B41" s="99"/>
      <c r="C41" s="99"/>
      <c r="E41" s="274" t="s">
        <v>379</v>
      </c>
      <c r="F41" s="274"/>
      <c r="G41" s="274"/>
      <c r="H41" s="274"/>
      <c r="J41" s="34">
        <v>0</v>
      </c>
      <c r="K41" s="34"/>
      <c r="L41" s="34"/>
      <c r="M41" s="34"/>
      <c r="N41" s="34">
        <f>P41-L41</f>
        <v>0</v>
      </c>
      <c r="O41" s="34"/>
      <c r="P41" s="34"/>
      <c r="Q41" s="34"/>
      <c r="R41" s="34"/>
    </row>
    <row r="42" spans="1:18" s="7" customFormat="1" ht="12.75" hidden="1" customHeight="1" x14ac:dyDescent="0.25">
      <c r="A42" s="75" t="s">
        <v>267</v>
      </c>
      <c r="B42" s="99"/>
      <c r="C42" s="99"/>
      <c r="E42" s="100">
        <v>1</v>
      </c>
      <c r="F42" s="101" t="s">
        <v>92</v>
      </c>
      <c r="G42" s="100" t="s">
        <v>92</v>
      </c>
      <c r="H42" s="100" t="s">
        <v>8</v>
      </c>
      <c r="J42" s="34"/>
      <c r="K42" s="34"/>
      <c r="L42" s="34"/>
      <c r="M42" s="34"/>
      <c r="N42" s="34"/>
      <c r="O42" s="34"/>
      <c r="P42" s="34"/>
      <c r="Q42" s="34"/>
      <c r="R42" s="34"/>
    </row>
    <row r="43" spans="1:18" s="7" customFormat="1" ht="12.75" hidden="1" customHeight="1" x14ac:dyDescent="0.25">
      <c r="A43" s="75" t="s">
        <v>97</v>
      </c>
      <c r="B43" s="104"/>
      <c r="C43" s="104"/>
      <c r="E43" s="100">
        <v>1</v>
      </c>
      <c r="F43" s="101" t="s">
        <v>92</v>
      </c>
      <c r="G43" s="100" t="s">
        <v>53</v>
      </c>
      <c r="H43" s="100" t="s">
        <v>15</v>
      </c>
      <c r="J43" s="34"/>
      <c r="K43" s="34"/>
      <c r="L43" s="34"/>
      <c r="M43" s="34"/>
      <c r="N43" s="34"/>
      <c r="O43" s="34"/>
      <c r="P43" s="34"/>
      <c r="Q43" s="34"/>
      <c r="R43" s="34"/>
    </row>
    <row r="44" spans="1:18" s="7" customFormat="1" ht="12.75" hidden="1" customHeight="1" x14ac:dyDescent="0.25">
      <c r="A44" s="75" t="s">
        <v>98</v>
      </c>
      <c r="B44" s="104"/>
      <c r="C44" s="104"/>
      <c r="D44" s="101"/>
      <c r="E44" s="100">
        <v>1</v>
      </c>
      <c r="F44" s="101" t="s">
        <v>92</v>
      </c>
      <c r="G44" s="100" t="s">
        <v>92</v>
      </c>
      <c r="H44" s="100" t="s">
        <v>10</v>
      </c>
      <c r="J44" s="34"/>
      <c r="K44" s="34"/>
      <c r="L44" s="34"/>
      <c r="M44" s="34"/>
      <c r="N44" s="34"/>
      <c r="O44" s="34"/>
      <c r="P44" s="34"/>
      <c r="Q44" s="34"/>
      <c r="R44" s="34"/>
    </row>
    <row r="45" spans="1:18" s="7" customFormat="1" ht="12.75" hidden="1" customHeight="1" x14ac:dyDescent="0.25">
      <c r="A45" s="75" t="s">
        <v>99</v>
      </c>
      <c r="B45" s="99"/>
      <c r="C45" s="99"/>
      <c r="E45" s="100">
        <v>1</v>
      </c>
      <c r="F45" s="101" t="s">
        <v>92</v>
      </c>
      <c r="G45" s="100" t="s">
        <v>53</v>
      </c>
      <c r="H45" s="100" t="s">
        <v>19</v>
      </c>
      <c r="J45" s="34"/>
      <c r="K45" s="34"/>
      <c r="L45" s="34"/>
      <c r="M45" s="34"/>
      <c r="N45" s="34"/>
      <c r="O45" s="34"/>
      <c r="P45" s="34"/>
      <c r="Q45" s="34"/>
      <c r="R45" s="34"/>
    </row>
    <row r="46" spans="1:18" s="7" customFormat="1" ht="12.75" hidden="1" customHeight="1" x14ac:dyDescent="0.25">
      <c r="A46" s="75" t="s">
        <v>174</v>
      </c>
      <c r="B46" s="99"/>
      <c r="C46" s="99"/>
      <c r="E46" s="100">
        <v>1</v>
      </c>
      <c r="F46" s="101" t="s">
        <v>92</v>
      </c>
      <c r="G46" s="100" t="s">
        <v>53</v>
      </c>
      <c r="H46" s="100" t="s">
        <v>81</v>
      </c>
      <c r="J46" s="34"/>
      <c r="K46" s="34"/>
      <c r="L46" s="34"/>
      <c r="M46" s="34"/>
      <c r="N46" s="34"/>
      <c r="O46" s="34"/>
      <c r="P46" s="34"/>
      <c r="Q46" s="34"/>
      <c r="R46" s="34"/>
    </row>
    <row r="47" spans="1:18" s="7" customFormat="1" ht="12.75" hidden="1" customHeight="1" x14ac:dyDescent="0.25">
      <c r="A47" s="75" t="s">
        <v>175</v>
      </c>
      <c r="B47" s="99"/>
      <c r="C47" s="99"/>
      <c r="E47" s="100" t="s">
        <v>787</v>
      </c>
      <c r="F47" s="101" t="s">
        <v>92</v>
      </c>
      <c r="G47" s="100" t="s">
        <v>53</v>
      </c>
      <c r="H47" s="100" t="s">
        <v>44</v>
      </c>
      <c r="J47" s="34"/>
      <c r="K47" s="34"/>
      <c r="L47" s="34"/>
      <c r="M47" s="34"/>
      <c r="N47" s="34"/>
      <c r="O47" s="34"/>
      <c r="P47" s="34"/>
      <c r="Q47" s="34"/>
      <c r="R47" s="34"/>
    </row>
    <row r="48" spans="1:18" s="7" customFormat="1" ht="12.75" customHeight="1" x14ac:dyDescent="0.25">
      <c r="A48" s="75" t="s">
        <v>176</v>
      </c>
      <c r="B48" s="99"/>
      <c r="C48" s="99"/>
      <c r="E48" s="274" t="s">
        <v>776</v>
      </c>
      <c r="F48" s="274"/>
      <c r="G48" s="274"/>
      <c r="H48" s="274"/>
      <c r="J48" s="34">
        <v>113386300</v>
      </c>
      <c r="K48" s="34"/>
      <c r="L48" s="34"/>
      <c r="M48" s="34"/>
      <c r="N48" s="34">
        <f>P48-L48</f>
        <v>0</v>
      </c>
      <c r="O48" s="34"/>
      <c r="P48" s="34"/>
      <c r="Q48" s="34"/>
      <c r="R48" s="34"/>
    </row>
    <row r="49" spans="1:18" s="7" customFormat="1" ht="12.75" hidden="1" customHeight="1" x14ac:dyDescent="0.25">
      <c r="A49" s="75" t="s">
        <v>100</v>
      </c>
      <c r="B49" s="99"/>
      <c r="C49" s="99"/>
      <c r="E49" s="100">
        <v>1</v>
      </c>
      <c r="F49" s="101" t="s">
        <v>92</v>
      </c>
      <c r="G49" s="100" t="s">
        <v>53</v>
      </c>
      <c r="H49" s="100" t="s">
        <v>101</v>
      </c>
      <c r="J49" s="34"/>
      <c r="K49" s="34"/>
      <c r="L49" s="34"/>
      <c r="M49" s="34"/>
      <c r="N49" s="34"/>
      <c r="O49" s="34"/>
      <c r="P49" s="34"/>
      <c r="Q49" s="34"/>
      <c r="R49" s="34"/>
    </row>
    <row r="50" spans="1:18" s="7" customFormat="1" ht="12.75" hidden="1" customHeight="1" x14ac:dyDescent="0.25">
      <c r="A50" s="75" t="s">
        <v>102</v>
      </c>
      <c r="B50" s="99"/>
      <c r="C50" s="99"/>
      <c r="E50" s="100">
        <v>1</v>
      </c>
      <c r="F50" s="101" t="s">
        <v>92</v>
      </c>
      <c r="G50" s="100" t="s">
        <v>53</v>
      </c>
      <c r="H50" s="100" t="s">
        <v>24</v>
      </c>
      <c r="J50" s="34"/>
      <c r="K50" s="34"/>
      <c r="L50" s="34"/>
      <c r="M50" s="34"/>
      <c r="N50" s="34"/>
      <c r="O50" s="34"/>
      <c r="P50" s="34"/>
      <c r="Q50" s="34"/>
      <c r="R50" s="34"/>
    </row>
    <row r="51" spans="1:18" s="7" customFormat="1" ht="12.75" hidden="1" customHeight="1" x14ac:dyDescent="0.25">
      <c r="A51" s="75" t="s">
        <v>103</v>
      </c>
      <c r="B51" s="99"/>
      <c r="C51" s="99"/>
      <c r="E51" s="100">
        <v>1</v>
      </c>
      <c r="F51" s="101" t="s">
        <v>92</v>
      </c>
      <c r="G51" s="100" t="s">
        <v>53</v>
      </c>
      <c r="H51" s="100" t="s">
        <v>27</v>
      </c>
      <c r="J51" s="34"/>
      <c r="K51" s="34"/>
      <c r="L51" s="34"/>
      <c r="M51" s="34"/>
      <c r="N51" s="34"/>
      <c r="O51" s="34"/>
      <c r="P51" s="34"/>
      <c r="Q51" s="34"/>
      <c r="R51" s="34"/>
    </row>
    <row r="52" spans="1:18" s="7" customFormat="1" ht="12.75" hidden="1" customHeight="1" x14ac:dyDescent="0.25">
      <c r="A52" s="75" t="s">
        <v>104</v>
      </c>
      <c r="B52" s="99"/>
      <c r="C52" s="99"/>
      <c r="D52" s="101"/>
      <c r="E52" s="100">
        <v>1</v>
      </c>
      <c r="F52" s="101" t="s">
        <v>92</v>
      </c>
      <c r="G52" s="100" t="s">
        <v>53</v>
      </c>
      <c r="H52" s="102" t="s">
        <v>48</v>
      </c>
      <c r="J52" s="34"/>
      <c r="K52" s="34"/>
      <c r="L52" s="34"/>
      <c r="M52" s="34"/>
      <c r="N52" s="34"/>
      <c r="O52" s="34"/>
      <c r="P52" s="34"/>
      <c r="Q52" s="34"/>
      <c r="R52" s="34"/>
    </row>
    <row r="53" spans="1:18" s="7" customFormat="1" ht="12.75" hidden="1" customHeight="1" x14ac:dyDescent="0.25">
      <c r="A53" s="75" t="s">
        <v>105</v>
      </c>
      <c r="B53" s="99"/>
      <c r="C53" s="99"/>
      <c r="D53" s="101"/>
      <c r="E53" s="100">
        <v>1</v>
      </c>
      <c r="F53" s="101" t="s">
        <v>92</v>
      </c>
      <c r="G53" s="100" t="s">
        <v>66</v>
      </c>
      <c r="H53" s="100" t="s">
        <v>8</v>
      </c>
      <c r="J53" s="34"/>
      <c r="K53" s="34"/>
      <c r="L53" s="34"/>
      <c r="M53" s="34"/>
      <c r="N53" s="34"/>
      <c r="O53" s="34"/>
      <c r="P53" s="34"/>
      <c r="Q53" s="34"/>
      <c r="R53" s="34"/>
    </row>
    <row r="54" spans="1:18" s="7" customFormat="1" ht="12.75" customHeight="1" x14ac:dyDescent="0.25">
      <c r="A54" s="75" t="s">
        <v>106</v>
      </c>
      <c r="B54" s="99"/>
      <c r="C54" s="99"/>
      <c r="D54" s="101"/>
      <c r="E54" s="274" t="s">
        <v>615</v>
      </c>
      <c r="F54" s="274"/>
      <c r="G54" s="274"/>
      <c r="H54" s="274"/>
      <c r="J54" s="34">
        <v>451500</v>
      </c>
      <c r="K54" s="34"/>
      <c r="L54" s="34"/>
      <c r="M54" s="34"/>
      <c r="N54" s="34">
        <f>P54-L54</f>
        <v>0</v>
      </c>
      <c r="O54" s="34"/>
      <c r="P54" s="34"/>
      <c r="Q54" s="34"/>
      <c r="R54" s="34"/>
    </row>
    <row r="55" spans="1:18" s="7" customFormat="1" ht="12.75" hidden="1" customHeight="1" x14ac:dyDescent="0.25">
      <c r="A55" s="75" t="s">
        <v>177</v>
      </c>
      <c r="B55" s="99"/>
      <c r="C55" s="99"/>
      <c r="D55" s="101"/>
      <c r="E55" s="100">
        <v>1</v>
      </c>
      <c r="F55" s="101" t="s">
        <v>92</v>
      </c>
      <c r="G55" s="100" t="s">
        <v>28</v>
      </c>
      <c r="H55" s="100" t="s">
        <v>8</v>
      </c>
      <c r="J55" s="34"/>
      <c r="K55" s="34"/>
      <c r="L55" s="34"/>
      <c r="M55" s="34"/>
      <c r="N55" s="34"/>
      <c r="O55" s="34"/>
      <c r="P55" s="34"/>
      <c r="Q55" s="34"/>
      <c r="R55" s="34"/>
    </row>
    <row r="56" spans="1:18" s="7" customFormat="1" ht="12.75" hidden="1" customHeight="1" x14ac:dyDescent="0.25">
      <c r="A56" s="75" t="s">
        <v>178</v>
      </c>
      <c r="B56" s="99"/>
      <c r="C56" s="99"/>
      <c r="D56" s="101"/>
      <c r="E56" s="100">
        <v>1</v>
      </c>
      <c r="F56" s="101" t="s">
        <v>92</v>
      </c>
      <c r="G56" s="100" t="s">
        <v>28</v>
      </c>
      <c r="H56" s="100" t="s">
        <v>44</v>
      </c>
      <c r="J56" s="34"/>
      <c r="K56" s="34"/>
      <c r="L56" s="34"/>
      <c r="M56" s="34"/>
      <c r="N56" s="34"/>
      <c r="O56" s="34"/>
      <c r="P56" s="34"/>
      <c r="Q56" s="34"/>
      <c r="R56" s="34"/>
    </row>
    <row r="57" spans="1:18" s="25" customFormat="1" ht="19" customHeight="1" x14ac:dyDescent="0.3">
      <c r="A57" s="58" t="s">
        <v>107</v>
      </c>
      <c r="B57" s="24"/>
      <c r="C57" s="24"/>
      <c r="J57" s="20">
        <f>SUM(J40:J56)</f>
        <v>113837800</v>
      </c>
      <c r="K57" s="21"/>
      <c r="L57" s="20">
        <f>SUM(L40:L56)</f>
        <v>0</v>
      </c>
      <c r="M57" s="148"/>
      <c r="N57" s="20">
        <f>SUM(N40:N52)</f>
        <v>0</v>
      </c>
      <c r="O57" s="148"/>
      <c r="P57" s="20">
        <f>SUM(P40:P56)</f>
        <v>0</v>
      </c>
      <c r="Q57" s="148"/>
      <c r="R57" s="20">
        <f>SUM(R40:R56)</f>
        <v>0</v>
      </c>
    </row>
    <row r="58" spans="1:18" s="7" customFormat="1" ht="6" customHeight="1" x14ac:dyDescent="0.25">
      <c r="J58" s="34"/>
      <c r="K58" s="34"/>
      <c r="L58" s="34"/>
      <c r="M58" s="34"/>
      <c r="N58" s="34"/>
      <c r="O58" s="34"/>
      <c r="P58" s="34"/>
      <c r="Q58" s="34"/>
      <c r="R58" s="34"/>
    </row>
    <row r="59" spans="1:18" s="7" customFormat="1" ht="20.149999999999999" customHeight="1" thickBot="1" x14ac:dyDescent="0.35">
      <c r="A59" s="11" t="s">
        <v>109</v>
      </c>
      <c r="B59" s="26"/>
      <c r="C59" s="26"/>
      <c r="J59" s="27">
        <f>J24+J57</f>
        <v>138866973.69999999</v>
      </c>
      <c r="K59" s="27">
        <f t="shared" ref="K59:R59" si="1">K24+K57</f>
        <v>0</v>
      </c>
      <c r="L59" s="27">
        <f t="shared" si="1"/>
        <v>0</v>
      </c>
      <c r="M59" s="27">
        <f t="shared" si="1"/>
        <v>0</v>
      </c>
      <c r="N59" s="27">
        <f t="shared" si="1"/>
        <v>0</v>
      </c>
      <c r="O59" s="27">
        <f t="shared" si="1"/>
        <v>0</v>
      </c>
      <c r="P59" s="27">
        <f t="shared" si="1"/>
        <v>0</v>
      </c>
      <c r="Q59" s="27">
        <f t="shared" si="1"/>
        <v>0</v>
      </c>
      <c r="R59" s="27">
        <f t="shared" si="1"/>
        <v>0</v>
      </c>
    </row>
    <row r="60" spans="1:18" s="7" customFormat="1" ht="13" thickTop="1" x14ac:dyDescent="0.25">
      <c r="A60" s="29"/>
      <c r="B60" s="29"/>
      <c r="C60" s="29"/>
      <c r="D60" s="32"/>
      <c r="E60" s="29"/>
      <c r="F60" s="29"/>
      <c r="H60" s="33"/>
      <c r="I60" s="33"/>
      <c r="J60" s="33"/>
      <c r="K60" s="33"/>
      <c r="L60" s="33"/>
      <c r="M60" s="33"/>
    </row>
    <row r="61" spans="1:18" s="7" customFormat="1" x14ac:dyDescent="0.25"/>
    <row r="62" spans="1:18" s="7" customFormat="1" x14ac:dyDescent="0.25"/>
    <row r="63" spans="1:18" x14ac:dyDescent="0.25">
      <c r="A63" s="289" t="s">
        <v>132</v>
      </c>
      <c r="B63" s="289"/>
      <c r="C63" s="289"/>
      <c r="D63" s="31"/>
      <c r="E63" s="30"/>
      <c r="G63" s="29"/>
      <c r="I63" s="29"/>
      <c r="J63" s="289" t="s">
        <v>262</v>
      </c>
      <c r="K63" s="289"/>
      <c r="L63" s="289"/>
      <c r="M63" s="42"/>
      <c r="N63" s="44"/>
      <c r="O63" s="44"/>
      <c r="P63" s="276" t="s">
        <v>134</v>
      </c>
      <c r="Q63" s="276"/>
      <c r="R63" s="276"/>
    </row>
    <row r="64" spans="1:18" x14ac:dyDescent="0.25">
      <c r="A64" s="203"/>
      <c r="B64" s="203"/>
      <c r="C64" s="203"/>
      <c r="D64" s="31"/>
      <c r="E64" s="30"/>
      <c r="G64" s="29"/>
      <c r="I64" s="29"/>
      <c r="J64" s="203"/>
      <c r="K64" s="203"/>
      <c r="L64" s="203"/>
      <c r="M64" s="42"/>
      <c r="N64" s="44"/>
      <c r="O64" s="44"/>
      <c r="P64" s="200"/>
      <c r="Q64" s="200"/>
      <c r="R64" s="200"/>
    </row>
    <row r="65" spans="1:18" x14ac:dyDescent="0.25">
      <c r="A65" s="45"/>
      <c r="D65" s="31"/>
      <c r="E65" s="46"/>
      <c r="G65" s="29"/>
      <c r="I65" s="29"/>
      <c r="J65" s="203"/>
      <c r="M65" s="203"/>
      <c r="N65" s="34"/>
      <c r="O65" s="34"/>
      <c r="P65" s="46"/>
    </row>
    <row r="66" spans="1:18" x14ac:dyDescent="0.25">
      <c r="A66" s="47"/>
      <c r="D66" s="29"/>
      <c r="E66" s="48"/>
      <c r="G66" s="29"/>
      <c r="I66" s="29"/>
      <c r="J66" s="29"/>
      <c r="M66" s="29"/>
      <c r="P66" s="48"/>
    </row>
    <row r="67" spans="1:18" ht="13" x14ac:dyDescent="0.3">
      <c r="A67" s="292" t="s">
        <v>298</v>
      </c>
      <c r="B67" s="292"/>
      <c r="C67" s="292"/>
      <c r="D67" s="50"/>
      <c r="E67" s="51"/>
      <c r="G67" s="29"/>
      <c r="I67" s="29"/>
      <c r="J67" s="292" t="s">
        <v>274</v>
      </c>
      <c r="K67" s="292"/>
      <c r="L67" s="292"/>
      <c r="M67" s="52"/>
      <c r="N67" s="54"/>
      <c r="O67" s="54"/>
      <c r="P67" s="277" t="s">
        <v>136</v>
      </c>
      <c r="Q67" s="277"/>
      <c r="R67" s="277"/>
    </row>
    <row r="68" spans="1:18" x14ac:dyDescent="0.25">
      <c r="A68" s="289" t="s">
        <v>292</v>
      </c>
      <c r="B68" s="289"/>
      <c r="C68" s="289"/>
      <c r="D68" s="29"/>
      <c r="E68" s="30"/>
      <c r="G68" s="29"/>
      <c r="I68" s="29"/>
      <c r="J68" s="289" t="s">
        <v>255</v>
      </c>
      <c r="K68" s="289"/>
      <c r="L68" s="289"/>
      <c r="M68" s="31"/>
      <c r="N68" s="33"/>
      <c r="O68" s="33"/>
      <c r="P68" s="278" t="s">
        <v>138</v>
      </c>
      <c r="Q68" s="278"/>
      <c r="R68" s="278"/>
    </row>
  </sheetData>
  <customSheetViews>
    <customSheetView guid="{DE3A1FFE-44A0-41BD-98AB-2A2226968564}" showPageBreaks="1" printArea="1" hiddenRows="1" view="pageBreakPreview">
      <pane xSplit="1" ySplit="14" topLeftCell="B37" activePane="bottomRight" state="frozen"/>
      <selection pane="bottomRight" activeCell="J59" sqref="J59"/>
      <rowBreaks count="1" manualBreakCount="1">
        <brk id="36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37" activePane="bottomRight" state="frozen"/>
      <selection pane="bottomRight" activeCell="J59" sqref="J59"/>
      <rowBreaks count="1" manualBreakCount="1">
        <brk id="36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pane xSplit="1" ySplit="14" topLeftCell="B37" activePane="bottomRight" state="frozen"/>
      <selection pane="bottomRight" activeCell="J59" sqref="J59"/>
      <rowBreaks count="1" manualBreakCount="1">
        <brk id="36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28">
    <mergeCell ref="A68:C68"/>
    <mergeCell ref="J68:L68"/>
    <mergeCell ref="P68:R68"/>
    <mergeCell ref="A24:C24"/>
    <mergeCell ref="E40:H40"/>
    <mergeCell ref="E41:H41"/>
    <mergeCell ref="E48:H48"/>
    <mergeCell ref="E54:H54"/>
    <mergeCell ref="A63:C63"/>
    <mergeCell ref="J63:L63"/>
    <mergeCell ref="P63:R63"/>
    <mergeCell ref="A67:C67"/>
    <mergeCell ref="J67:L67"/>
    <mergeCell ref="P67:R67"/>
    <mergeCell ref="E18:H18"/>
    <mergeCell ref="E23:H23"/>
    <mergeCell ref="E19:H19"/>
    <mergeCell ref="E20:H20"/>
    <mergeCell ref="E21:H21"/>
    <mergeCell ref="E22:H22"/>
    <mergeCell ref="A13:C13"/>
    <mergeCell ref="E13:H13"/>
    <mergeCell ref="A1:S1"/>
    <mergeCell ref="A2:S2"/>
    <mergeCell ref="L9:P9"/>
    <mergeCell ref="P10:P12"/>
    <mergeCell ref="A11:C11"/>
    <mergeCell ref="E11:H11"/>
  </mergeCells>
  <phoneticPr fontId="15" type="noConversion"/>
  <printOptions horizontalCentered="1"/>
  <pageMargins left="0.75" right="0.5" top="1" bottom="1" header="0.75" footer="0.5"/>
  <pageSetup paperSize="5" scale="90" orientation="landscape" horizontalDpi="4294967293" verticalDpi="300" r:id="rId4"/>
  <headerFooter alignWithMargins="0">
    <oddHeader xml:space="preserve">&amp;L&amp;"Arial,Regular"&amp;9               LBP Form No. 2&amp;R&amp;"Arial,Bold"&amp;10Annex E                         </oddHeader>
    <oddFooter>&amp;C&amp;"Arial Narrow,Regular"&amp;9Page &amp;P of &amp;N</oddFooter>
  </headerFooter>
  <rowBreaks count="1" manualBreakCount="1">
    <brk id="36" max="18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U132"/>
  <sheetViews>
    <sheetView view="pageBreakPreview" zoomScaleNormal="85" zoomScaleSheetLayoutView="100" workbookViewId="0">
      <pane xSplit="1" ySplit="16" topLeftCell="B114" activePane="bottomRight" state="frozen"/>
      <selection pane="topRight" activeCell="B1" sqref="B1"/>
      <selection pane="bottomLeft" activeCell="A15" sqref="A15"/>
      <selection pane="bottomRight" activeCell="C14" sqref="C14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4.8437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9" width="8.84375" style="1"/>
    <col min="20" max="20" width="12.23046875" style="1" customWidth="1"/>
    <col min="21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243</v>
      </c>
      <c r="H6" s="3"/>
      <c r="I6" s="3"/>
      <c r="R6" s="71">
        <v>9940</v>
      </c>
    </row>
    <row r="7" spans="1:19" ht="15" customHeight="1" x14ac:dyDescent="0.3">
      <c r="A7" s="5" t="s">
        <v>118</v>
      </c>
      <c r="B7" s="2" t="s">
        <v>112</v>
      </c>
      <c r="C7" s="5" t="s">
        <v>244</v>
      </c>
    </row>
    <row r="8" spans="1:19" ht="15" customHeight="1" x14ac:dyDescent="0.3">
      <c r="A8" s="5" t="s">
        <v>119</v>
      </c>
      <c r="B8" s="2" t="s">
        <v>112</v>
      </c>
      <c r="C8" s="5" t="s">
        <v>827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92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7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39"/>
      <c r="L13" s="39" t="s">
        <v>319</v>
      </c>
      <c r="M13" s="39"/>
      <c r="N13" s="39" t="s">
        <v>319</v>
      </c>
      <c r="O13" s="39"/>
      <c r="P13" s="287"/>
      <c r="Q13" s="40"/>
      <c r="R13" s="39">
        <v>2022</v>
      </c>
    </row>
    <row r="14" spans="1:19" ht="15" customHeight="1" x14ac:dyDescent="0.25">
      <c r="A14" s="91"/>
      <c r="B14" s="91"/>
      <c r="C14" s="91"/>
      <c r="D14" s="9"/>
      <c r="E14" s="91"/>
      <c r="F14" s="91"/>
      <c r="G14" s="91"/>
      <c r="H14" s="91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87"/>
      <c r="Q14" s="40"/>
      <c r="R14" s="181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18" s="7" customFormat="1" ht="18" customHeight="1" x14ac:dyDescent="0.3">
      <c r="A17" s="62" t="s">
        <v>187</v>
      </c>
      <c r="B17" s="12"/>
      <c r="C17" s="12"/>
    </row>
    <row r="18" spans="1:18" s="7" customFormat="1" ht="12.75" hidden="1" customHeight="1" x14ac:dyDescent="0.25">
      <c r="A18" s="75" t="s">
        <v>36</v>
      </c>
      <c r="B18" s="99"/>
      <c r="C18" s="99"/>
      <c r="D18" s="100"/>
      <c r="E18" s="100">
        <v>5</v>
      </c>
      <c r="F18" s="101" t="s">
        <v>12</v>
      </c>
      <c r="G18" s="100" t="s">
        <v>7</v>
      </c>
      <c r="H18" s="100" t="s">
        <v>8</v>
      </c>
      <c r="N18" s="7">
        <f>P18-L18</f>
        <v>0</v>
      </c>
    </row>
    <row r="19" spans="1:18" s="7" customFormat="1" ht="12.75" hidden="1" customHeight="1" x14ac:dyDescent="0.25">
      <c r="A19" s="75" t="s">
        <v>37</v>
      </c>
      <c r="B19" s="99"/>
      <c r="C19" s="99"/>
      <c r="E19" s="100">
        <v>5</v>
      </c>
      <c r="F19" s="101" t="s">
        <v>12</v>
      </c>
      <c r="G19" s="100" t="s">
        <v>7</v>
      </c>
      <c r="H19" s="100" t="s">
        <v>10</v>
      </c>
    </row>
    <row r="20" spans="1:18" s="7" customFormat="1" ht="15" customHeight="1" x14ac:dyDescent="0.25">
      <c r="A20" s="75" t="s">
        <v>38</v>
      </c>
      <c r="B20" s="99"/>
      <c r="C20" s="99"/>
      <c r="E20" s="274" t="s">
        <v>343</v>
      </c>
      <c r="F20" s="274"/>
      <c r="G20" s="274"/>
      <c r="H20" s="274"/>
      <c r="J20" s="7">
        <v>690000</v>
      </c>
      <c r="L20" s="34"/>
      <c r="N20" s="7">
        <f>P20-L20</f>
        <v>110100</v>
      </c>
      <c r="P20" s="7">
        <v>110100</v>
      </c>
      <c r="R20" s="7">
        <v>120000</v>
      </c>
    </row>
    <row r="21" spans="1:18" s="7" customFormat="1" ht="15" hidden="1" customHeight="1" x14ac:dyDescent="0.25">
      <c r="A21" s="75" t="s">
        <v>141</v>
      </c>
      <c r="B21" s="99"/>
      <c r="C21" s="99"/>
      <c r="D21" s="100"/>
      <c r="E21" s="100">
        <v>5</v>
      </c>
      <c r="F21" s="101" t="s">
        <v>12</v>
      </c>
      <c r="G21" s="100" t="s">
        <v>12</v>
      </c>
      <c r="H21" s="100" t="s">
        <v>10</v>
      </c>
      <c r="N21" s="7">
        <f t="shared" ref="N21:N36" si="0">P21-L21</f>
        <v>0</v>
      </c>
    </row>
    <row r="22" spans="1:18" s="7" customFormat="1" ht="15" hidden="1" customHeight="1" x14ac:dyDescent="0.25">
      <c r="A22" s="75" t="s">
        <v>39</v>
      </c>
      <c r="B22" s="99"/>
      <c r="C22" s="99"/>
      <c r="D22" s="100"/>
      <c r="E22" s="100">
        <v>5</v>
      </c>
      <c r="F22" s="101" t="s">
        <v>12</v>
      </c>
      <c r="G22" s="100" t="s">
        <v>28</v>
      </c>
      <c r="H22" s="100" t="s">
        <v>8</v>
      </c>
      <c r="N22" s="7">
        <f t="shared" si="0"/>
        <v>0</v>
      </c>
    </row>
    <row r="23" spans="1:18" s="7" customFormat="1" ht="15" hidden="1" customHeight="1" x14ac:dyDescent="0.25">
      <c r="A23" s="75" t="s">
        <v>40</v>
      </c>
      <c r="B23" s="99"/>
      <c r="C23" s="99"/>
      <c r="D23" s="100"/>
      <c r="E23" s="100">
        <v>5</v>
      </c>
      <c r="F23" s="101" t="s">
        <v>12</v>
      </c>
      <c r="G23" s="100" t="s">
        <v>28</v>
      </c>
      <c r="H23" s="100" t="s">
        <v>10</v>
      </c>
      <c r="N23" s="7">
        <f t="shared" si="0"/>
        <v>0</v>
      </c>
    </row>
    <row r="24" spans="1:18" s="7" customFormat="1" ht="15" hidden="1" customHeight="1" x14ac:dyDescent="0.25">
      <c r="A24" s="75" t="s">
        <v>41</v>
      </c>
      <c r="B24" s="99"/>
      <c r="C24" s="99"/>
      <c r="D24" s="100"/>
      <c r="E24" s="100">
        <v>5</v>
      </c>
      <c r="F24" s="101" t="s">
        <v>12</v>
      </c>
      <c r="G24" s="100" t="s">
        <v>28</v>
      </c>
      <c r="H24" s="100" t="s">
        <v>17</v>
      </c>
      <c r="N24" s="7">
        <f t="shared" si="0"/>
        <v>0</v>
      </c>
    </row>
    <row r="25" spans="1:18" s="7" customFormat="1" ht="15" hidden="1" customHeight="1" x14ac:dyDescent="0.25">
      <c r="A25" s="75" t="s">
        <v>42</v>
      </c>
      <c r="B25" s="99"/>
      <c r="C25" s="99"/>
      <c r="D25" s="100"/>
      <c r="E25" s="100">
        <v>5</v>
      </c>
      <c r="F25" s="101" t="s">
        <v>12</v>
      </c>
      <c r="G25" s="100" t="s">
        <v>28</v>
      </c>
      <c r="H25" s="100" t="s">
        <v>63</v>
      </c>
      <c r="N25" s="7">
        <f t="shared" si="0"/>
        <v>0</v>
      </c>
    </row>
    <row r="26" spans="1:18" s="7" customFormat="1" ht="15" hidden="1" customHeight="1" x14ac:dyDescent="0.25">
      <c r="A26" s="75" t="s">
        <v>87</v>
      </c>
      <c r="B26" s="99"/>
      <c r="C26" s="99"/>
      <c r="E26" s="274" t="s">
        <v>346</v>
      </c>
      <c r="F26" s="274"/>
      <c r="G26" s="274"/>
      <c r="H26" s="274"/>
      <c r="N26" s="7">
        <f t="shared" si="0"/>
        <v>0</v>
      </c>
    </row>
    <row r="27" spans="1:18" s="7" customFormat="1" ht="15" customHeight="1" x14ac:dyDescent="0.25">
      <c r="A27" s="75" t="s">
        <v>87</v>
      </c>
      <c r="B27" s="99"/>
      <c r="C27" s="99"/>
      <c r="E27" s="274"/>
      <c r="F27" s="274"/>
      <c r="G27" s="274"/>
      <c r="H27" s="274"/>
      <c r="J27" s="34">
        <f>5000000+42946342.21</f>
        <v>47946342.210000001</v>
      </c>
      <c r="K27" s="34"/>
      <c r="L27" s="34">
        <v>2998000</v>
      </c>
      <c r="M27" s="34"/>
      <c r="N27" s="34">
        <f>P27-L27</f>
        <v>43810057.739999995</v>
      </c>
      <c r="O27" s="34"/>
      <c r="P27" s="34">
        <f>16500000+30308057.74</f>
        <v>46808057.739999995</v>
      </c>
      <c r="Q27" s="34"/>
      <c r="R27" s="34">
        <v>42000000</v>
      </c>
    </row>
    <row r="28" spans="1:18" s="7" customFormat="1" ht="15" customHeight="1" x14ac:dyDescent="0.25">
      <c r="A28" s="75" t="s">
        <v>149</v>
      </c>
      <c r="B28" s="99"/>
      <c r="C28" s="99"/>
      <c r="D28" s="100"/>
      <c r="E28" s="274" t="s">
        <v>666</v>
      </c>
      <c r="F28" s="274"/>
      <c r="G28" s="274"/>
      <c r="H28" s="274"/>
      <c r="J28" s="35">
        <v>3025746.21</v>
      </c>
      <c r="K28" s="35"/>
      <c r="L28" s="34"/>
      <c r="M28" s="34"/>
      <c r="N28" s="34">
        <f t="shared" si="0"/>
        <v>44400000</v>
      </c>
      <c r="O28" s="34"/>
      <c r="P28" s="34">
        <f>39400000+5000000</f>
        <v>44400000</v>
      </c>
      <c r="Q28" s="34"/>
      <c r="R28" s="34">
        <v>15000000</v>
      </c>
    </row>
    <row r="29" spans="1:18" s="7" customFormat="1" ht="15" hidden="1" customHeight="1" x14ac:dyDescent="0.25">
      <c r="A29" s="75" t="s">
        <v>150</v>
      </c>
      <c r="B29" s="99"/>
      <c r="C29" s="99"/>
      <c r="D29" s="100"/>
      <c r="E29" s="274"/>
      <c r="F29" s="274"/>
      <c r="G29" s="274"/>
      <c r="H29" s="274"/>
      <c r="J29" s="35"/>
      <c r="K29" s="35"/>
      <c r="L29" s="34"/>
      <c r="M29" s="34"/>
      <c r="N29" s="34">
        <f t="shared" si="0"/>
        <v>0</v>
      </c>
      <c r="O29" s="34"/>
      <c r="P29" s="34"/>
      <c r="Q29" s="34"/>
      <c r="R29" s="34"/>
    </row>
    <row r="30" spans="1:18" s="7" customFormat="1" ht="15" hidden="1" customHeight="1" x14ac:dyDescent="0.25">
      <c r="A30" s="75" t="s">
        <v>43</v>
      </c>
      <c r="B30" s="99"/>
      <c r="C30" s="99"/>
      <c r="D30" s="100"/>
      <c r="E30" s="274" t="s">
        <v>777</v>
      </c>
      <c r="F30" s="274"/>
      <c r="G30" s="274"/>
      <c r="H30" s="274"/>
      <c r="J30" s="35"/>
      <c r="K30" s="35"/>
      <c r="L30" s="34"/>
      <c r="M30" s="34"/>
      <c r="N30" s="34">
        <f t="shared" si="0"/>
        <v>0</v>
      </c>
      <c r="O30" s="34"/>
      <c r="P30" s="34"/>
      <c r="Q30" s="34"/>
      <c r="R30" s="34"/>
    </row>
    <row r="31" spans="1:18" s="7" customFormat="1" ht="15" hidden="1" customHeight="1" x14ac:dyDescent="0.25">
      <c r="A31" s="75" t="s">
        <v>151</v>
      </c>
      <c r="B31" s="99"/>
      <c r="C31" s="99"/>
      <c r="D31" s="100"/>
      <c r="E31" s="274"/>
      <c r="F31" s="274"/>
      <c r="G31" s="274"/>
      <c r="H31" s="274"/>
      <c r="J31" s="34"/>
      <c r="K31" s="34"/>
      <c r="L31" s="34"/>
      <c r="M31" s="34"/>
      <c r="N31" s="34">
        <f t="shared" si="0"/>
        <v>0</v>
      </c>
      <c r="O31" s="34"/>
      <c r="P31" s="34"/>
      <c r="Q31" s="34"/>
      <c r="R31" s="34"/>
    </row>
    <row r="32" spans="1:18" s="7" customFormat="1" ht="15" hidden="1" customHeight="1" x14ac:dyDescent="0.25">
      <c r="A32" s="75" t="s">
        <v>152</v>
      </c>
      <c r="B32" s="99"/>
      <c r="C32" s="99"/>
      <c r="D32" s="100"/>
      <c r="E32" s="274" t="s">
        <v>778</v>
      </c>
      <c r="F32" s="274"/>
      <c r="G32" s="274"/>
      <c r="H32" s="274"/>
      <c r="J32" s="34"/>
      <c r="K32" s="34"/>
      <c r="L32" s="34"/>
      <c r="M32" s="34"/>
      <c r="N32" s="34">
        <f t="shared" si="0"/>
        <v>0</v>
      </c>
      <c r="O32" s="34"/>
      <c r="P32" s="34"/>
      <c r="Q32" s="34"/>
      <c r="R32" s="34"/>
    </row>
    <row r="33" spans="1:21" s="7" customFormat="1" ht="15" hidden="1" customHeight="1" x14ac:dyDescent="0.25">
      <c r="A33" s="75" t="s">
        <v>45</v>
      </c>
      <c r="B33" s="99"/>
      <c r="C33" s="99"/>
      <c r="D33" s="100"/>
      <c r="E33" s="274"/>
      <c r="F33" s="274"/>
      <c r="G33" s="274"/>
      <c r="H33" s="274"/>
      <c r="J33" s="34"/>
      <c r="K33" s="34"/>
      <c r="L33" s="34"/>
      <c r="M33" s="34"/>
      <c r="N33" s="34">
        <f t="shared" si="0"/>
        <v>0</v>
      </c>
      <c r="O33" s="34"/>
      <c r="P33" s="34"/>
      <c r="Q33" s="34"/>
      <c r="R33" s="34"/>
    </row>
    <row r="34" spans="1:21" s="7" customFormat="1" ht="15" hidden="1" customHeight="1" x14ac:dyDescent="0.25">
      <c r="A34" s="75" t="s">
        <v>153</v>
      </c>
      <c r="B34" s="99"/>
      <c r="C34" s="99"/>
      <c r="E34" s="274" t="s">
        <v>779</v>
      </c>
      <c r="F34" s="274"/>
      <c r="G34" s="274"/>
      <c r="H34" s="274"/>
      <c r="J34" s="34"/>
      <c r="K34" s="34"/>
      <c r="L34" s="34"/>
      <c r="M34" s="34"/>
      <c r="N34" s="34">
        <f t="shared" si="0"/>
        <v>0</v>
      </c>
      <c r="O34" s="34"/>
      <c r="P34" s="34"/>
      <c r="Q34" s="34"/>
      <c r="R34" s="34"/>
    </row>
    <row r="35" spans="1:21" s="7" customFormat="1" ht="15" hidden="1" customHeight="1" x14ac:dyDescent="0.25">
      <c r="A35" s="75" t="s">
        <v>50</v>
      </c>
      <c r="B35" s="99"/>
      <c r="C35" s="99"/>
      <c r="D35" s="100"/>
      <c r="E35" s="274"/>
      <c r="F35" s="274"/>
      <c r="G35" s="274"/>
      <c r="H35" s="274"/>
      <c r="J35" s="34"/>
      <c r="K35" s="34"/>
      <c r="L35" s="34"/>
      <c r="M35" s="34"/>
      <c r="N35" s="34">
        <f t="shared" si="0"/>
        <v>0</v>
      </c>
      <c r="O35" s="34"/>
      <c r="P35" s="34"/>
      <c r="Q35" s="34"/>
      <c r="R35" s="34"/>
    </row>
    <row r="36" spans="1:21" s="7" customFormat="1" ht="14.15" customHeight="1" x14ac:dyDescent="0.25">
      <c r="A36" s="75" t="s">
        <v>150</v>
      </c>
      <c r="B36" s="99"/>
      <c r="C36" s="99"/>
      <c r="D36" s="100"/>
      <c r="E36" s="274" t="s">
        <v>667</v>
      </c>
      <c r="F36" s="274"/>
      <c r="G36" s="274"/>
      <c r="H36" s="274"/>
      <c r="J36" s="35"/>
      <c r="K36" s="35"/>
      <c r="L36" s="34">
        <v>2970000</v>
      </c>
      <c r="M36" s="34"/>
      <c r="N36" s="34">
        <f t="shared" si="0"/>
        <v>10568903.470000001</v>
      </c>
      <c r="O36" s="34"/>
      <c r="P36" s="34">
        <v>13538903.470000001</v>
      </c>
      <c r="Q36" s="34"/>
      <c r="R36" s="34">
        <v>8000000</v>
      </c>
      <c r="T36" s="7">
        <f>P36*0.2</f>
        <v>2707780.6940000001</v>
      </c>
      <c r="U36" s="7">
        <f>P36+T36</f>
        <v>16246684.164000001</v>
      </c>
    </row>
    <row r="37" spans="1:21" s="7" customFormat="1" ht="15" customHeight="1" x14ac:dyDescent="0.25">
      <c r="A37" s="75" t="s">
        <v>47</v>
      </c>
      <c r="B37" s="99"/>
      <c r="C37" s="99"/>
      <c r="E37" s="274" t="s">
        <v>349</v>
      </c>
      <c r="F37" s="274"/>
      <c r="G37" s="274"/>
      <c r="H37" s="274"/>
      <c r="J37" s="35">
        <f>2900000+4025746.21</f>
        <v>6925746.21</v>
      </c>
      <c r="K37" s="34"/>
      <c r="L37" s="34"/>
      <c r="M37" s="34"/>
      <c r="N37" s="34">
        <f>P37-L37</f>
        <v>13143000</v>
      </c>
      <c r="O37" s="34"/>
      <c r="P37" s="34">
        <f>8143000+5000000</f>
        <v>13143000</v>
      </c>
      <c r="Q37" s="34"/>
      <c r="R37" s="34">
        <f>10000000+1315830</f>
        <v>11315830</v>
      </c>
    </row>
    <row r="38" spans="1:21" s="7" customFormat="1" ht="15" hidden="1" customHeight="1" x14ac:dyDescent="0.25">
      <c r="A38" s="75" t="s">
        <v>49</v>
      </c>
      <c r="B38" s="99"/>
      <c r="C38" s="99"/>
      <c r="D38" s="100"/>
      <c r="E38" s="100">
        <v>5</v>
      </c>
      <c r="F38" s="101" t="s">
        <v>12</v>
      </c>
      <c r="G38" s="100" t="s">
        <v>33</v>
      </c>
      <c r="H38" s="100" t="s">
        <v>8</v>
      </c>
      <c r="J38" s="34"/>
      <c r="K38" s="34"/>
      <c r="L38" s="34"/>
      <c r="M38" s="34"/>
      <c r="N38" s="34">
        <f t="shared" ref="N38:N86" si="1">P38-L38</f>
        <v>0</v>
      </c>
      <c r="O38" s="34"/>
      <c r="P38" s="34"/>
      <c r="Q38" s="34"/>
      <c r="R38" s="34"/>
    </row>
    <row r="39" spans="1:21" s="7" customFormat="1" ht="15" hidden="1" customHeight="1" x14ac:dyDescent="0.25">
      <c r="A39" s="75" t="s">
        <v>51</v>
      </c>
      <c r="B39" s="99"/>
      <c r="C39" s="99"/>
      <c r="D39" s="100"/>
      <c r="E39" s="100">
        <v>5</v>
      </c>
      <c r="F39" s="101" t="s">
        <v>12</v>
      </c>
      <c r="G39" s="100" t="s">
        <v>33</v>
      </c>
      <c r="H39" s="100" t="s">
        <v>10</v>
      </c>
      <c r="J39" s="34"/>
      <c r="K39" s="34"/>
      <c r="L39" s="34"/>
      <c r="M39" s="34"/>
      <c r="N39" s="34">
        <f t="shared" si="1"/>
        <v>0</v>
      </c>
      <c r="O39" s="34"/>
      <c r="P39" s="34"/>
      <c r="Q39" s="34"/>
      <c r="R39" s="34"/>
    </row>
    <row r="40" spans="1:21" s="7" customFormat="1" ht="15" hidden="1" customHeight="1" x14ac:dyDescent="0.25">
      <c r="A40" s="75" t="s">
        <v>47</v>
      </c>
      <c r="B40" s="99"/>
      <c r="C40" s="99"/>
      <c r="D40" s="100"/>
      <c r="E40" s="100">
        <v>5</v>
      </c>
      <c r="F40" s="101" t="s">
        <v>12</v>
      </c>
      <c r="G40" s="100" t="s">
        <v>28</v>
      </c>
      <c r="H40" s="102" t="s">
        <v>48</v>
      </c>
      <c r="J40" s="34"/>
      <c r="K40" s="34"/>
      <c r="L40" s="34"/>
      <c r="M40" s="34"/>
      <c r="N40" s="34">
        <f t="shared" si="1"/>
        <v>0</v>
      </c>
      <c r="O40" s="34"/>
      <c r="P40" s="34"/>
      <c r="Q40" s="34"/>
      <c r="R40" s="34"/>
    </row>
    <row r="41" spans="1:21" s="7" customFormat="1" ht="15" hidden="1" customHeight="1" x14ac:dyDescent="0.25">
      <c r="A41" s="75" t="s">
        <v>52</v>
      </c>
      <c r="B41" s="99"/>
      <c r="C41" s="99"/>
      <c r="E41" s="100">
        <v>5</v>
      </c>
      <c r="F41" s="101" t="s">
        <v>12</v>
      </c>
      <c r="G41" s="100" t="s">
        <v>53</v>
      </c>
      <c r="H41" s="100" t="s">
        <v>8</v>
      </c>
      <c r="J41" s="34"/>
      <c r="K41" s="34"/>
      <c r="L41" s="34"/>
      <c r="M41" s="34"/>
      <c r="N41" s="34">
        <f t="shared" si="1"/>
        <v>0</v>
      </c>
      <c r="O41" s="34"/>
      <c r="P41" s="34"/>
      <c r="Q41" s="34"/>
      <c r="R41" s="34"/>
    </row>
    <row r="42" spans="1:21" s="7" customFormat="1" ht="15" hidden="1" customHeight="1" x14ac:dyDescent="0.25">
      <c r="A42" s="75" t="s">
        <v>54</v>
      </c>
      <c r="B42" s="99"/>
      <c r="C42" s="99"/>
      <c r="E42" s="100">
        <v>5</v>
      </c>
      <c r="F42" s="101" t="s">
        <v>12</v>
      </c>
      <c r="G42" s="100" t="s">
        <v>53</v>
      </c>
      <c r="H42" s="100" t="s">
        <v>10</v>
      </c>
      <c r="J42" s="34"/>
      <c r="K42" s="34"/>
      <c r="L42" s="34"/>
      <c r="M42" s="34"/>
      <c r="N42" s="34">
        <f t="shared" si="1"/>
        <v>0</v>
      </c>
      <c r="O42" s="34"/>
      <c r="P42" s="34"/>
      <c r="Q42" s="34"/>
      <c r="R42" s="34"/>
    </row>
    <row r="43" spans="1:21" s="7" customFormat="1" ht="15" hidden="1" customHeight="1" x14ac:dyDescent="0.25">
      <c r="A43" s="75" t="s">
        <v>55</v>
      </c>
      <c r="B43" s="99"/>
      <c r="C43" s="99"/>
      <c r="E43" s="100">
        <v>5</v>
      </c>
      <c r="F43" s="101" t="s">
        <v>12</v>
      </c>
      <c r="G43" s="100" t="s">
        <v>53</v>
      </c>
      <c r="H43" s="100" t="s">
        <v>15</v>
      </c>
      <c r="J43" s="34"/>
      <c r="K43" s="34"/>
      <c r="L43" s="34"/>
      <c r="M43" s="34"/>
      <c r="N43" s="34">
        <f t="shared" si="1"/>
        <v>0</v>
      </c>
      <c r="O43" s="34"/>
      <c r="P43" s="34"/>
      <c r="Q43" s="34"/>
      <c r="R43" s="34"/>
    </row>
    <row r="44" spans="1:21" s="7" customFormat="1" ht="15" hidden="1" customHeight="1" x14ac:dyDescent="0.25">
      <c r="A44" s="75" t="s">
        <v>56</v>
      </c>
      <c r="B44" s="99"/>
      <c r="C44" s="99"/>
      <c r="E44" s="100">
        <v>5</v>
      </c>
      <c r="F44" s="101" t="s">
        <v>12</v>
      </c>
      <c r="G44" s="100" t="s">
        <v>53</v>
      </c>
      <c r="H44" s="100" t="s">
        <v>17</v>
      </c>
      <c r="J44" s="34"/>
      <c r="K44" s="34"/>
      <c r="L44" s="34"/>
      <c r="M44" s="34"/>
      <c r="N44" s="34">
        <f t="shared" si="1"/>
        <v>0</v>
      </c>
      <c r="O44" s="34"/>
      <c r="P44" s="34"/>
      <c r="Q44" s="34"/>
      <c r="R44" s="34"/>
    </row>
    <row r="45" spans="1:21" s="7" customFormat="1" ht="15" hidden="1" customHeight="1" x14ac:dyDescent="0.25">
      <c r="A45" s="75" t="s">
        <v>57</v>
      </c>
      <c r="B45" s="99"/>
      <c r="C45" s="99"/>
      <c r="E45" s="100">
        <v>5</v>
      </c>
      <c r="F45" s="100" t="s">
        <v>12</v>
      </c>
      <c r="G45" s="100" t="s">
        <v>58</v>
      </c>
      <c r="H45" s="100" t="s">
        <v>59</v>
      </c>
      <c r="J45" s="34"/>
      <c r="K45" s="34"/>
      <c r="L45" s="34"/>
      <c r="M45" s="34"/>
      <c r="N45" s="34">
        <f t="shared" si="1"/>
        <v>0</v>
      </c>
      <c r="O45" s="34"/>
      <c r="P45" s="34"/>
      <c r="Q45" s="34"/>
      <c r="R45" s="34"/>
    </row>
    <row r="46" spans="1:21" s="7" customFormat="1" ht="15" hidden="1" customHeight="1" x14ac:dyDescent="0.25">
      <c r="A46" s="75" t="s">
        <v>65</v>
      </c>
      <c r="B46" s="99"/>
      <c r="C46" s="99"/>
      <c r="E46" s="100">
        <v>5</v>
      </c>
      <c r="F46" s="101" t="s">
        <v>12</v>
      </c>
      <c r="G46" s="100" t="s">
        <v>66</v>
      </c>
      <c r="H46" s="100" t="s">
        <v>8</v>
      </c>
      <c r="J46" s="34"/>
      <c r="K46" s="34"/>
      <c r="L46" s="34"/>
      <c r="M46" s="34"/>
      <c r="N46" s="34">
        <f t="shared" si="1"/>
        <v>0</v>
      </c>
      <c r="O46" s="34"/>
      <c r="P46" s="34"/>
      <c r="Q46" s="34"/>
      <c r="R46" s="34"/>
    </row>
    <row r="47" spans="1:21" s="7" customFormat="1" ht="15" hidden="1" customHeight="1" x14ac:dyDescent="0.25">
      <c r="A47" s="75" t="s">
        <v>60</v>
      </c>
      <c r="B47" s="99"/>
      <c r="C47" s="99"/>
      <c r="E47" s="100">
        <v>5</v>
      </c>
      <c r="F47" s="101" t="s">
        <v>12</v>
      </c>
      <c r="G47" s="100" t="s">
        <v>58</v>
      </c>
      <c r="H47" s="100" t="s">
        <v>8</v>
      </c>
      <c r="J47" s="34"/>
      <c r="K47" s="34"/>
      <c r="L47" s="34"/>
      <c r="M47" s="34"/>
      <c r="N47" s="34">
        <f t="shared" si="1"/>
        <v>0</v>
      </c>
      <c r="O47" s="34"/>
      <c r="P47" s="34"/>
      <c r="Q47" s="34"/>
      <c r="R47" s="34"/>
    </row>
    <row r="48" spans="1:21" s="7" customFormat="1" ht="15" hidden="1" customHeight="1" x14ac:dyDescent="0.25">
      <c r="A48" s="75" t="s">
        <v>61</v>
      </c>
      <c r="B48" s="99"/>
      <c r="C48" s="99"/>
      <c r="E48" s="100">
        <v>5</v>
      </c>
      <c r="F48" s="101" t="s">
        <v>12</v>
      </c>
      <c r="G48" s="100" t="s">
        <v>58</v>
      </c>
      <c r="H48" s="100" t="s">
        <v>10</v>
      </c>
      <c r="J48" s="34"/>
      <c r="K48" s="34"/>
      <c r="L48" s="34"/>
      <c r="M48" s="34"/>
      <c r="N48" s="34">
        <f t="shared" si="1"/>
        <v>0</v>
      </c>
      <c r="O48" s="34"/>
      <c r="P48" s="34"/>
      <c r="Q48" s="34"/>
      <c r="R48" s="34"/>
    </row>
    <row r="49" spans="1:18" s="7" customFormat="1" ht="15" hidden="1" customHeight="1" x14ac:dyDescent="0.25">
      <c r="A49" s="75" t="s">
        <v>62</v>
      </c>
      <c r="B49" s="99"/>
      <c r="C49" s="99"/>
      <c r="E49" s="100">
        <v>5</v>
      </c>
      <c r="F49" s="101" t="s">
        <v>12</v>
      </c>
      <c r="G49" s="100" t="s">
        <v>58</v>
      </c>
      <c r="H49" s="100" t="s">
        <v>63</v>
      </c>
      <c r="J49" s="34"/>
      <c r="K49" s="34"/>
      <c r="L49" s="34"/>
      <c r="M49" s="34"/>
      <c r="N49" s="34">
        <f t="shared" si="1"/>
        <v>0</v>
      </c>
      <c r="O49" s="34"/>
      <c r="P49" s="34"/>
      <c r="Q49" s="34"/>
      <c r="R49" s="34"/>
    </row>
    <row r="50" spans="1:18" s="7" customFormat="1" ht="15" hidden="1" customHeight="1" x14ac:dyDescent="0.25">
      <c r="A50" s="75" t="s">
        <v>154</v>
      </c>
      <c r="B50" s="99"/>
      <c r="C50" s="99"/>
      <c r="E50" s="100">
        <v>5</v>
      </c>
      <c r="F50" s="101" t="s">
        <v>12</v>
      </c>
      <c r="G50" s="100" t="s">
        <v>58</v>
      </c>
      <c r="H50" s="100" t="s">
        <v>15</v>
      </c>
      <c r="J50" s="34"/>
      <c r="K50" s="34"/>
      <c r="L50" s="34"/>
      <c r="M50" s="34"/>
      <c r="N50" s="34">
        <f t="shared" si="1"/>
        <v>0</v>
      </c>
      <c r="O50" s="34"/>
      <c r="P50" s="34"/>
      <c r="Q50" s="34"/>
      <c r="R50" s="34"/>
    </row>
    <row r="51" spans="1:18" s="7" customFormat="1" ht="15" hidden="1" customHeight="1" x14ac:dyDescent="0.25">
      <c r="A51" s="75" t="s">
        <v>155</v>
      </c>
      <c r="B51" s="99"/>
      <c r="C51" s="99"/>
      <c r="E51" s="100">
        <v>5</v>
      </c>
      <c r="F51" s="100" t="s">
        <v>12</v>
      </c>
      <c r="G51" s="100" t="s">
        <v>58</v>
      </c>
      <c r="H51" s="100" t="s">
        <v>17</v>
      </c>
      <c r="J51" s="34"/>
      <c r="K51" s="34"/>
      <c r="L51" s="34"/>
      <c r="M51" s="34"/>
      <c r="N51" s="34">
        <f t="shared" si="1"/>
        <v>0</v>
      </c>
      <c r="O51" s="34"/>
      <c r="P51" s="34"/>
      <c r="Q51" s="34"/>
      <c r="R51" s="34"/>
    </row>
    <row r="52" spans="1:18" s="7" customFormat="1" ht="15" hidden="1" customHeight="1" x14ac:dyDescent="0.25">
      <c r="A52" s="75" t="s">
        <v>62</v>
      </c>
      <c r="B52" s="99"/>
      <c r="C52" s="99"/>
      <c r="E52" s="100">
        <v>5</v>
      </c>
      <c r="F52" s="101" t="s">
        <v>12</v>
      </c>
      <c r="G52" s="100" t="s">
        <v>58</v>
      </c>
      <c r="H52" s="100" t="s">
        <v>63</v>
      </c>
      <c r="J52" s="34"/>
      <c r="K52" s="34"/>
      <c r="L52" s="34"/>
      <c r="M52" s="34"/>
      <c r="N52" s="34">
        <f t="shared" si="1"/>
        <v>0</v>
      </c>
      <c r="O52" s="34"/>
      <c r="P52" s="34"/>
      <c r="Q52" s="34"/>
      <c r="R52" s="34"/>
    </row>
    <row r="53" spans="1:18" s="7" customFormat="1" ht="15" hidden="1" customHeight="1" x14ac:dyDescent="0.25">
      <c r="A53" s="75" t="s">
        <v>64</v>
      </c>
      <c r="B53" s="99"/>
      <c r="C53" s="99"/>
      <c r="E53" s="100">
        <v>5</v>
      </c>
      <c r="F53" s="101" t="s">
        <v>12</v>
      </c>
      <c r="G53" s="100" t="s">
        <v>58</v>
      </c>
      <c r="H53" s="100" t="s">
        <v>19</v>
      </c>
      <c r="J53" s="34"/>
      <c r="K53" s="34"/>
      <c r="L53" s="34"/>
      <c r="M53" s="34"/>
      <c r="N53" s="34">
        <f t="shared" si="1"/>
        <v>0</v>
      </c>
      <c r="O53" s="34"/>
      <c r="P53" s="34"/>
      <c r="Q53" s="34"/>
      <c r="R53" s="34"/>
    </row>
    <row r="54" spans="1:18" s="7" customFormat="1" ht="15" hidden="1" customHeight="1" x14ac:dyDescent="0.25">
      <c r="A54" s="75" t="s">
        <v>156</v>
      </c>
      <c r="B54" s="99"/>
      <c r="C54" s="99"/>
      <c r="E54" s="100">
        <v>5</v>
      </c>
      <c r="F54" s="101" t="s">
        <v>12</v>
      </c>
      <c r="G54" s="100" t="s">
        <v>92</v>
      </c>
      <c r="H54" s="100" t="s">
        <v>8</v>
      </c>
      <c r="J54" s="34"/>
      <c r="K54" s="34"/>
      <c r="L54" s="34"/>
      <c r="M54" s="34"/>
      <c r="N54" s="34">
        <f t="shared" si="1"/>
        <v>0</v>
      </c>
      <c r="O54" s="34"/>
      <c r="P54" s="34"/>
      <c r="Q54" s="34"/>
      <c r="R54" s="34"/>
    </row>
    <row r="55" spans="1:18" s="7" customFormat="1" ht="15" hidden="1" customHeight="1" x14ac:dyDescent="0.25">
      <c r="A55" s="75" t="s">
        <v>65</v>
      </c>
      <c r="B55" s="99"/>
      <c r="C55" s="99"/>
      <c r="E55" s="100">
        <v>5</v>
      </c>
      <c r="F55" s="101" t="s">
        <v>12</v>
      </c>
      <c r="G55" s="100" t="s">
        <v>66</v>
      </c>
      <c r="H55" s="100" t="s">
        <v>8</v>
      </c>
      <c r="J55" s="34"/>
      <c r="K55" s="34"/>
      <c r="L55" s="34"/>
      <c r="M55" s="34"/>
      <c r="N55" s="34">
        <f t="shared" si="1"/>
        <v>0</v>
      </c>
      <c r="O55" s="34"/>
      <c r="P55" s="34"/>
      <c r="Q55" s="34"/>
      <c r="R55" s="34"/>
    </row>
    <row r="56" spans="1:18" s="7" customFormat="1" ht="15" hidden="1" customHeight="1" x14ac:dyDescent="0.25">
      <c r="A56" s="75" t="s">
        <v>67</v>
      </c>
      <c r="B56" s="99"/>
      <c r="C56" s="99"/>
      <c r="E56" s="100">
        <v>5</v>
      </c>
      <c r="F56" s="101" t="s">
        <v>12</v>
      </c>
      <c r="G56" s="100" t="s">
        <v>66</v>
      </c>
      <c r="H56" s="100" t="s">
        <v>10</v>
      </c>
      <c r="J56" s="34"/>
      <c r="K56" s="34"/>
      <c r="L56" s="34"/>
      <c r="M56" s="34"/>
      <c r="N56" s="34">
        <f t="shared" si="1"/>
        <v>0</v>
      </c>
      <c r="O56" s="34"/>
      <c r="P56" s="34"/>
      <c r="Q56" s="34"/>
      <c r="R56" s="34"/>
    </row>
    <row r="57" spans="1:18" s="7" customFormat="1" ht="15" hidden="1" customHeight="1" x14ac:dyDescent="0.25">
      <c r="A57" s="75" t="s">
        <v>157</v>
      </c>
      <c r="B57" s="99"/>
      <c r="C57" s="99"/>
      <c r="E57" s="100">
        <v>5</v>
      </c>
      <c r="F57" s="101" t="s">
        <v>12</v>
      </c>
      <c r="G57" s="100" t="s">
        <v>69</v>
      </c>
      <c r="H57" s="100" t="s">
        <v>8</v>
      </c>
      <c r="J57" s="34"/>
      <c r="K57" s="34"/>
      <c r="L57" s="34"/>
      <c r="M57" s="34"/>
      <c r="N57" s="34">
        <f t="shared" si="1"/>
        <v>0</v>
      </c>
      <c r="O57" s="34"/>
      <c r="P57" s="34"/>
      <c r="Q57" s="34"/>
      <c r="R57" s="34"/>
    </row>
    <row r="58" spans="1:18" s="7" customFormat="1" ht="15" hidden="1" customHeight="1" x14ac:dyDescent="0.25">
      <c r="A58" s="75" t="s">
        <v>158</v>
      </c>
      <c r="B58" s="99"/>
      <c r="C58" s="99"/>
      <c r="E58" s="100">
        <v>5</v>
      </c>
      <c r="F58" s="101" t="s">
        <v>12</v>
      </c>
      <c r="G58" s="100" t="s">
        <v>69</v>
      </c>
      <c r="H58" s="100" t="s">
        <v>10</v>
      </c>
      <c r="J58" s="34"/>
      <c r="K58" s="34"/>
      <c r="L58" s="34"/>
      <c r="M58" s="34"/>
      <c r="N58" s="34">
        <f t="shared" si="1"/>
        <v>0</v>
      </c>
      <c r="O58" s="34"/>
      <c r="P58" s="34"/>
      <c r="Q58" s="34"/>
      <c r="R58" s="34"/>
    </row>
    <row r="59" spans="1:18" s="7" customFormat="1" ht="15" hidden="1" customHeight="1" x14ac:dyDescent="0.25">
      <c r="A59" s="75" t="s">
        <v>68</v>
      </c>
      <c r="B59" s="99"/>
      <c r="C59" s="99"/>
      <c r="E59" s="100">
        <v>5</v>
      </c>
      <c r="F59" s="101" t="s">
        <v>12</v>
      </c>
      <c r="G59" s="100" t="s">
        <v>69</v>
      </c>
      <c r="H59" s="100" t="s">
        <v>15</v>
      </c>
      <c r="J59" s="34"/>
      <c r="K59" s="34"/>
      <c r="L59" s="34"/>
      <c r="M59" s="34"/>
      <c r="N59" s="34">
        <f t="shared" si="1"/>
        <v>0</v>
      </c>
      <c r="O59" s="34"/>
      <c r="P59" s="34"/>
      <c r="Q59" s="34"/>
      <c r="R59" s="34"/>
    </row>
    <row r="60" spans="1:18" s="7" customFormat="1" ht="15" hidden="1" customHeight="1" x14ac:dyDescent="0.25">
      <c r="A60" s="75" t="s">
        <v>159</v>
      </c>
      <c r="B60" s="99"/>
      <c r="C60" s="99"/>
      <c r="E60" s="100">
        <v>5</v>
      </c>
      <c r="F60" s="101" t="s">
        <v>12</v>
      </c>
      <c r="G60" s="100" t="s">
        <v>162</v>
      </c>
      <c r="H60" s="100" t="s">
        <v>8</v>
      </c>
      <c r="J60" s="34"/>
      <c r="K60" s="34"/>
      <c r="L60" s="34"/>
      <c r="M60" s="34"/>
      <c r="N60" s="34">
        <f t="shared" si="1"/>
        <v>0</v>
      </c>
      <c r="O60" s="34"/>
      <c r="P60" s="34"/>
      <c r="Q60" s="34"/>
      <c r="R60" s="34"/>
    </row>
    <row r="61" spans="1:18" s="7" customFormat="1" ht="15" hidden="1" customHeight="1" x14ac:dyDescent="0.25">
      <c r="A61" s="75" t="s">
        <v>160</v>
      </c>
      <c r="B61" s="99"/>
      <c r="C61" s="99"/>
      <c r="E61" s="100">
        <v>5</v>
      </c>
      <c r="F61" s="101" t="s">
        <v>12</v>
      </c>
      <c r="G61" s="100" t="s">
        <v>162</v>
      </c>
      <c r="H61" s="102" t="s">
        <v>48</v>
      </c>
      <c r="J61" s="34"/>
      <c r="K61" s="34"/>
      <c r="L61" s="34"/>
      <c r="M61" s="34"/>
      <c r="N61" s="34">
        <f t="shared" si="1"/>
        <v>0</v>
      </c>
      <c r="O61" s="34"/>
      <c r="P61" s="34"/>
      <c r="Q61" s="34"/>
      <c r="R61" s="34"/>
    </row>
    <row r="62" spans="1:18" s="7" customFormat="1" ht="15" hidden="1" customHeight="1" x14ac:dyDescent="0.25">
      <c r="A62" s="75" t="s">
        <v>70</v>
      </c>
      <c r="B62" s="99"/>
      <c r="C62" s="99"/>
      <c r="E62" s="100">
        <v>5</v>
      </c>
      <c r="F62" s="101" t="s">
        <v>12</v>
      </c>
      <c r="G62" s="100" t="s">
        <v>162</v>
      </c>
      <c r="H62" s="100" t="s">
        <v>10</v>
      </c>
      <c r="J62" s="34"/>
      <c r="K62" s="34"/>
      <c r="L62" s="34"/>
      <c r="M62" s="34"/>
      <c r="N62" s="34">
        <f t="shared" si="1"/>
        <v>0</v>
      </c>
      <c r="O62" s="34"/>
      <c r="P62" s="34"/>
      <c r="Q62" s="34"/>
      <c r="R62" s="34"/>
    </row>
    <row r="63" spans="1:18" s="7" customFormat="1" ht="15" hidden="1" customHeight="1" x14ac:dyDescent="0.25">
      <c r="A63" s="75" t="s">
        <v>161</v>
      </c>
      <c r="B63" s="99"/>
      <c r="C63" s="99"/>
      <c r="E63" s="100">
        <v>5</v>
      </c>
      <c r="F63" s="101" t="s">
        <v>12</v>
      </c>
      <c r="G63" s="100" t="s">
        <v>162</v>
      </c>
      <c r="H63" s="100" t="s">
        <v>15</v>
      </c>
      <c r="J63" s="34"/>
      <c r="K63" s="34"/>
      <c r="L63" s="34"/>
      <c r="M63" s="34"/>
      <c r="N63" s="34">
        <f t="shared" si="1"/>
        <v>0</v>
      </c>
      <c r="O63" s="34"/>
      <c r="P63" s="34"/>
      <c r="Q63" s="34"/>
      <c r="R63" s="34"/>
    </row>
    <row r="64" spans="1:18" s="7" customFormat="1" ht="15" hidden="1" customHeight="1" x14ac:dyDescent="0.25">
      <c r="A64" s="75" t="s">
        <v>71</v>
      </c>
      <c r="B64" s="99"/>
      <c r="C64" s="99"/>
      <c r="E64" s="100">
        <v>5</v>
      </c>
      <c r="F64" s="101" t="s">
        <v>12</v>
      </c>
      <c r="G64" s="100" t="s">
        <v>69</v>
      </c>
      <c r="H64" s="100" t="s">
        <v>48</v>
      </c>
      <c r="J64" s="34"/>
      <c r="K64" s="34"/>
      <c r="L64" s="34"/>
      <c r="M64" s="34"/>
      <c r="N64" s="34">
        <f t="shared" si="1"/>
        <v>0</v>
      </c>
      <c r="O64" s="34"/>
      <c r="P64" s="34"/>
      <c r="Q64" s="34"/>
      <c r="R64" s="34"/>
    </row>
    <row r="65" spans="1:18" s="7" customFormat="1" ht="15" hidden="1" customHeight="1" x14ac:dyDescent="0.25">
      <c r="A65" s="75" t="s">
        <v>163</v>
      </c>
      <c r="B65" s="99"/>
      <c r="C65" s="99"/>
      <c r="E65" s="100">
        <v>5</v>
      </c>
      <c r="F65" s="101" t="s">
        <v>12</v>
      </c>
      <c r="G65" s="100" t="s">
        <v>73</v>
      </c>
      <c r="H65" s="100" t="s">
        <v>10</v>
      </c>
      <c r="J65" s="34"/>
      <c r="K65" s="34"/>
      <c r="L65" s="34"/>
      <c r="M65" s="34"/>
      <c r="N65" s="34">
        <f t="shared" si="1"/>
        <v>0</v>
      </c>
      <c r="O65" s="34"/>
      <c r="P65" s="34"/>
      <c r="Q65" s="34"/>
      <c r="R65" s="34"/>
    </row>
    <row r="66" spans="1:18" s="7" customFormat="1" ht="15" hidden="1" customHeight="1" x14ac:dyDescent="0.25">
      <c r="A66" s="75" t="s">
        <v>164</v>
      </c>
      <c r="B66" s="99"/>
      <c r="C66" s="99"/>
      <c r="E66" s="100">
        <v>5</v>
      </c>
      <c r="F66" s="101" t="s">
        <v>12</v>
      </c>
      <c r="G66" s="100" t="s">
        <v>73</v>
      </c>
      <c r="H66" s="100" t="s">
        <v>15</v>
      </c>
      <c r="J66" s="34"/>
      <c r="K66" s="34"/>
      <c r="L66" s="34"/>
      <c r="M66" s="34"/>
      <c r="N66" s="34">
        <f t="shared" si="1"/>
        <v>0</v>
      </c>
      <c r="O66" s="34"/>
      <c r="P66" s="34"/>
      <c r="Q66" s="34"/>
      <c r="R66" s="34"/>
    </row>
    <row r="67" spans="1:18" s="7" customFormat="1" ht="15" customHeight="1" x14ac:dyDescent="0.25">
      <c r="A67" s="75" t="s">
        <v>164</v>
      </c>
      <c r="B67" s="99"/>
      <c r="C67" s="99"/>
      <c r="E67" s="274" t="s">
        <v>690</v>
      </c>
      <c r="F67" s="274"/>
      <c r="G67" s="274"/>
      <c r="H67" s="274"/>
      <c r="J67" s="34"/>
      <c r="K67" s="34"/>
      <c r="L67" s="34"/>
      <c r="M67" s="34"/>
      <c r="N67" s="34">
        <f t="shared" si="1"/>
        <v>300000</v>
      </c>
      <c r="O67" s="34"/>
      <c r="P67" s="34">
        <v>300000</v>
      </c>
      <c r="Q67" s="34"/>
      <c r="R67" s="34">
        <v>500000</v>
      </c>
    </row>
    <row r="68" spans="1:18" s="7" customFormat="1" ht="15" customHeight="1" x14ac:dyDescent="0.25">
      <c r="A68" s="75" t="s">
        <v>165</v>
      </c>
      <c r="B68" s="99"/>
      <c r="C68" s="99"/>
      <c r="E68" s="274" t="s">
        <v>703</v>
      </c>
      <c r="F68" s="274"/>
      <c r="G68" s="274"/>
      <c r="H68" s="274"/>
      <c r="J68" s="34"/>
      <c r="K68" s="34"/>
      <c r="L68" s="34"/>
      <c r="M68" s="34"/>
      <c r="N68" s="34">
        <f>P68-L68</f>
        <v>300000</v>
      </c>
      <c r="O68" s="34"/>
      <c r="P68" s="34">
        <v>300000</v>
      </c>
      <c r="Q68" s="34"/>
      <c r="R68" s="34">
        <v>500000</v>
      </c>
    </row>
    <row r="69" spans="1:18" s="7" customFormat="1" ht="15" hidden="1" customHeight="1" x14ac:dyDescent="0.25">
      <c r="A69" s="75" t="s">
        <v>166</v>
      </c>
      <c r="B69" s="99"/>
      <c r="C69" s="99"/>
      <c r="E69" s="100">
        <v>5</v>
      </c>
      <c r="F69" s="101" t="s">
        <v>12</v>
      </c>
      <c r="G69" s="100" t="s">
        <v>73</v>
      </c>
      <c r="H69" s="100" t="s">
        <v>8</v>
      </c>
      <c r="J69" s="34"/>
      <c r="K69" s="34"/>
      <c r="L69" s="34"/>
      <c r="M69" s="34"/>
      <c r="N69" s="34">
        <f t="shared" si="1"/>
        <v>0</v>
      </c>
      <c r="O69" s="34"/>
      <c r="P69" s="34"/>
      <c r="Q69" s="34"/>
      <c r="R69" s="34"/>
    </row>
    <row r="70" spans="1:18" s="7" customFormat="1" ht="15" hidden="1" customHeight="1" x14ac:dyDescent="0.25">
      <c r="A70" s="75" t="s">
        <v>167</v>
      </c>
      <c r="B70" s="99"/>
      <c r="C70" s="99"/>
      <c r="E70" s="100">
        <v>5</v>
      </c>
      <c r="F70" s="101" t="s">
        <v>12</v>
      </c>
      <c r="G70" s="100" t="s">
        <v>73</v>
      </c>
      <c r="H70" s="100" t="s">
        <v>44</v>
      </c>
      <c r="J70" s="34"/>
      <c r="K70" s="34"/>
      <c r="L70" s="34"/>
      <c r="M70" s="34"/>
      <c r="N70" s="34">
        <f t="shared" si="1"/>
        <v>0</v>
      </c>
      <c r="O70" s="34"/>
      <c r="P70" s="34"/>
      <c r="Q70" s="34"/>
      <c r="R70" s="34"/>
    </row>
    <row r="71" spans="1:18" s="7" customFormat="1" ht="15" hidden="1" customHeight="1" x14ac:dyDescent="0.25">
      <c r="A71" s="75" t="s">
        <v>72</v>
      </c>
      <c r="B71" s="99"/>
      <c r="C71" s="99"/>
      <c r="E71" s="100">
        <v>5</v>
      </c>
      <c r="F71" s="101" t="s">
        <v>12</v>
      </c>
      <c r="G71" s="100" t="s">
        <v>73</v>
      </c>
      <c r="H71" s="100" t="s">
        <v>63</v>
      </c>
      <c r="J71" s="34"/>
      <c r="K71" s="34"/>
      <c r="L71" s="34"/>
      <c r="M71" s="34"/>
      <c r="N71" s="34">
        <f t="shared" si="1"/>
        <v>0</v>
      </c>
      <c r="O71" s="34"/>
      <c r="P71" s="34"/>
      <c r="Q71" s="34"/>
      <c r="R71" s="34"/>
    </row>
    <row r="72" spans="1:18" s="7" customFormat="1" ht="15" hidden="1" customHeight="1" x14ac:dyDescent="0.25">
      <c r="A72" s="75" t="s">
        <v>74</v>
      </c>
      <c r="B72" s="99"/>
      <c r="C72" s="99"/>
      <c r="E72" s="100">
        <v>5</v>
      </c>
      <c r="F72" s="101" t="s">
        <v>12</v>
      </c>
      <c r="G72" s="100" t="s">
        <v>73</v>
      </c>
      <c r="H72" s="100" t="s">
        <v>19</v>
      </c>
      <c r="J72" s="34"/>
      <c r="K72" s="34"/>
      <c r="L72" s="34"/>
      <c r="M72" s="34"/>
      <c r="N72" s="34">
        <f t="shared" si="1"/>
        <v>0</v>
      </c>
      <c r="O72" s="34"/>
      <c r="P72" s="34"/>
      <c r="Q72" s="34"/>
      <c r="R72" s="34"/>
    </row>
    <row r="73" spans="1:18" s="7" customFormat="1" ht="15" hidden="1" customHeight="1" x14ac:dyDescent="0.25">
      <c r="A73" s="75" t="s">
        <v>72</v>
      </c>
      <c r="B73" s="99"/>
      <c r="C73" s="99"/>
      <c r="E73" s="100">
        <v>5</v>
      </c>
      <c r="F73" s="101" t="s">
        <v>12</v>
      </c>
      <c r="G73" s="100" t="s">
        <v>73</v>
      </c>
      <c r="H73" s="100" t="s">
        <v>63</v>
      </c>
      <c r="J73" s="34"/>
      <c r="K73" s="34"/>
      <c r="L73" s="34"/>
      <c r="M73" s="34"/>
      <c r="N73" s="34">
        <f t="shared" si="1"/>
        <v>0</v>
      </c>
      <c r="O73" s="34"/>
      <c r="P73" s="34"/>
      <c r="Q73" s="34"/>
      <c r="R73" s="34"/>
    </row>
    <row r="74" spans="1:18" s="7" customFormat="1" ht="15" hidden="1" customHeight="1" x14ac:dyDescent="0.25">
      <c r="A74" s="75" t="s">
        <v>72</v>
      </c>
      <c r="B74" s="99"/>
      <c r="C74" s="99"/>
      <c r="E74" s="100">
        <v>5</v>
      </c>
      <c r="F74" s="101" t="s">
        <v>12</v>
      </c>
      <c r="G74" s="100" t="s">
        <v>73</v>
      </c>
      <c r="H74" s="100" t="s">
        <v>63</v>
      </c>
      <c r="J74" s="34"/>
      <c r="K74" s="34"/>
      <c r="L74" s="34"/>
      <c r="M74" s="34"/>
      <c r="N74" s="34">
        <f t="shared" si="1"/>
        <v>0</v>
      </c>
      <c r="O74" s="34"/>
      <c r="P74" s="34"/>
      <c r="Q74" s="34"/>
      <c r="R74" s="34"/>
    </row>
    <row r="75" spans="1:18" s="7" customFormat="1" ht="15" hidden="1" customHeight="1" x14ac:dyDescent="0.25">
      <c r="A75" s="75" t="s">
        <v>75</v>
      </c>
      <c r="B75" s="99"/>
      <c r="C75" s="99"/>
      <c r="E75" s="100">
        <v>5</v>
      </c>
      <c r="F75" s="101" t="s">
        <v>12</v>
      </c>
      <c r="G75" s="100" t="s">
        <v>73</v>
      </c>
      <c r="H75" s="100" t="s">
        <v>59</v>
      </c>
      <c r="J75" s="34"/>
      <c r="K75" s="34"/>
      <c r="L75" s="34"/>
      <c r="M75" s="34"/>
      <c r="N75" s="34">
        <f t="shared" si="1"/>
        <v>0</v>
      </c>
      <c r="O75" s="34"/>
      <c r="P75" s="34"/>
      <c r="Q75" s="34"/>
      <c r="R75" s="34"/>
    </row>
    <row r="76" spans="1:18" s="7" customFormat="1" ht="15" hidden="1" customHeight="1" x14ac:dyDescent="0.25">
      <c r="A76" s="75" t="s">
        <v>76</v>
      </c>
      <c r="B76" s="99"/>
      <c r="C76" s="99"/>
      <c r="E76" s="100">
        <v>5</v>
      </c>
      <c r="F76" s="101" t="s">
        <v>12</v>
      </c>
      <c r="G76" s="100" t="s">
        <v>73</v>
      </c>
      <c r="H76" s="100" t="s">
        <v>48</v>
      </c>
      <c r="J76" s="34"/>
      <c r="K76" s="34"/>
      <c r="L76" s="34"/>
      <c r="M76" s="34"/>
      <c r="N76" s="34">
        <f t="shared" si="1"/>
        <v>0</v>
      </c>
      <c r="O76" s="34"/>
      <c r="P76" s="34"/>
      <c r="Q76" s="34"/>
      <c r="R76" s="34"/>
    </row>
    <row r="77" spans="1:18" s="7" customFormat="1" ht="15" hidden="1" customHeight="1" x14ac:dyDescent="0.25">
      <c r="A77" s="75" t="s">
        <v>77</v>
      </c>
      <c r="B77" s="99"/>
      <c r="C77" s="99"/>
      <c r="E77" s="100">
        <v>5</v>
      </c>
      <c r="F77" s="101" t="s">
        <v>12</v>
      </c>
      <c r="G77" s="100" t="s">
        <v>78</v>
      </c>
      <c r="H77" s="100" t="s">
        <v>10</v>
      </c>
      <c r="J77" s="34"/>
      <c r="K77" s="34"/>
      <c r="L77" s="34"/>
      <c r="M77" s="34"/>
      <c r="N77" s="34">
        <f t="shared" si="1"/>
        <v>0</v>
      </c>
      <c r="O77" s="34"/>
      <c r="P77" s="34"/>
      <c r="Q77" s="34"/>
      <c r="R77" s="34"/>
    </row>
    <row r="78" spans="1:18" s="7" customFormat="1" ht="15" hidden="1" customHeight="1" x14ac:dyDescent="0.25">
      <c r="A78" s="75" t="s">
        <v>79</v>
      </c>
      <c r="B78" s="99"/>
      <c r="C78" s="99"/>
      <c r="E78" s="100">
        <v>5</v>
      </c>
      <c r="F78" s="101" t="s">
        <v>12</v>
      </c>
      <c r="G78" s="100" t="s">
        <v>78</v>
      </c>
      <c r="H78" s="100" t="s">
        <v>15</v>
      </c>
      <c r="J78" s="34"/>
      <c r="K78" s="34"/>
      <c r="L78" s="34"/>
      <c r="M78" s="34"/>
      <c r="N78" s="34">
        <f t="shared" si="1"/>
        <v>0</v>
      </c>
      <c r="O78" s="34"/>
      <c r="P78" s="34"/>
      <c r="Q78" s="34"/>
      <c r="R78" s="34"/>
    </row>
    <row r="79" spans="1:18" s="7" customFormat="1" ht="15" hidden="1" customHeight="1" x14ac:dyDescent="0.25">
      <c r="A79" s="75" t="s">
        <v>168</v>
      </c>
      <c r="B79" s="99"/>
      <c r="C79" s="99"/>
      <c r="E79" s="100">
        <v>5</v>
      </c>
      <c r="F79" s="101" t="s">
        <v>12</v>
      </c>
      <c r="G79" s="100" t="s">
        <v>78</v>
      </c>
      <c r="H79" s="101" t="s">
        <v>59</v>
      </c>
      <c r="J79" s="34"/>
      <c r="K79" s="34"/>
      <c r="L79" s="34"/>
      <c r="M79" s="34"/>
      <c r="N79" s="34">
        <f t="shared" si="1"/>
        <v>0</v>
      </c>
      <c r="O79" s="34"/>
      <c r="P79" s="34"/>
      <c r="Q79" s="34"/>
      <c r="R79" s="34"/>
    </row>
    <row r="80" spans="1:18" s="7" customFormat="1" ht="15" hidden="1" customHeight="1" x14ac:dyDescent="0.25">
      <c r="A80" s="75" t="s">
        <v>169</v>
      </c>
      <c r="B80" s="99"/>
      <c r="C80" s="99"/>
      <c r="E80" s="100">
        <v>5</v>
      </c>
      <c r="F80" s="101" t="s">
        <v>12</v>
      </c>
      <c r="G80" s="100" t="s">
        <v>78</v>
      </c>
      <c r="H80" s="101" t="s">
        <v>19</v>
      </c>
      <c r="J80" s="34"/>
      <c r="K80" s="34"/>
      <c r="L80" s="34"/>
      <c r="M80" s="34"/>
      <c r="N80" s="34">
        <f t="shared" si="1"/>
        <v>0</v>
      </c>
      <c r="O80" s="34"/>
      <c r="P80" s="34"/>
      <c r="Q80" s="34"/>
      <c r="R80" s="34"/>
    </row>
    <row r="81" spans="1:18" s="7" customFormat="1" ht="15" hidden="1" customHeight="1" x14ac:dyDescent="0.25">
      <c r="A81" s="75" t="s">
        <v>170</v>
      </c>
      <c r="B81" s="99"/>
      <c r="C81" s="99"/>
      <c r="E81" s="100">
        <v>5</v>
      </c>
      <c r="F81" s="101" t="s">
        <v>12</v>
      </c>
      <c r="G81" s="100" t="s">
        <v>78</v>
      </c>
      <c r="H81" s="101" t="s">
        <v>81</v>
      </c>
      <c r="J81" s="34"/>
      <c r="K81" s="34"/>
      <c r="L81" s="34"/>
      <c r="M81" s="34"/>
      <c r="N81" s="34">
        <f t="shared" si="1"/>
        <v>0</v>
      </c>
      <c r="O81" s="34"/>
      <c r="P81" s="34"/>
      <c r="Q81" s="34"/>
      <c r="R81" s="34"/>
    </row>
    <row r="82" spans="1:18" s="7" customFormat="1" ht="15" hidden="1" customHeight="1" x14ac:dyDescent="0.25">
      <c r="A82" s="75" t="s">
        <v>82</v>
      </c>
      <c r="B82" s="99"/>
      <c r="C82" s="99"/>
      <c r="E82" s="100">
        <v>5</v>
      </c>
      <c r="F82" s="101" t="s">
        <v>12</v>
      </c>
      <c r="G82" s="100" t="s">
        <v>83</v>
      </c>
      <c r="H82" s="101" t="s">
        <v>8</v>
      </c>
      <c r="J82" s="34"/>
      <c r="K82" s="34"/>
      <c r="L82" s="34"/>
      <c r="M82" s="34"/>
      <c r="N82" s="34">
        <f t="shared" si="1"/>
        <v>0</v>
      </c>
      <c r="O82" s="34"/>
      <c r="P82" s="34"/>
      <c r="Q82" s="34"/>
      <c r="R82" s="34"/>
    </row>
    <row r="83" spans="1:18" s="7" customFormat="1" ht="15" hidden="1" customHeight="1" x14ac:dyDescent="0.25">
      <c r="A83" s="75" t="s">
        <v>84</v>
      </c>
      <c r="B83" s="99"/>
      <c r="C83" s="99"/>
      <c r="E83" s="100">
        <v>5</v>
      </c>
      <c r="F83" s="101" t="s">
        <v>12</v>
      </c>
      <c r="G83" s="100" t="s">
        <v>83</v>
      </c>
      <c r="H83" s="101" t="s">
        <v>10</v>
      </c>
      <c r="J83" s="34"/>
      <c r="K83" s="34"/>
      <c r="L83" s="34"/>
      <c r="M83" s="34"/>
      <c r="N83" s="34">
        <f t="shared" si="1"/>
        <v>0</v>
      </c>
      <c r="O83" s="34"/>
      <c r="P83" s="34"/>
      <c r="Q83" s="34"/>
      <c r="R83" s="34"/>
    </row>
    <row r="84" spans="1:18" s="7" customFormat="1" ht="15" hidden="1" customHeight="1" x14ac:dyDescent="0.25">
      <c r="A84" s="75" t="s">
        <v>85</v>
      </c>
      <c r="B84" s="99"/>
      <c r="C84" s="99"/>
      <c r="E84" s="100">
        <v>5</v>
      </c>
      <c r="F84" s="101" t="s">
        <v>12</v>
      </c>
      <c r="G84" s="100" t="s">
        <v>83</v>
      </c>
      <c r="H84" s="101" t="s">
        <v>15</v>
      </c>
      <c r="J84" s="34"/>
      <c r="K84" s="34"/>
      <c r="L84" s="34"/>
      <c r="M84" s="34"/>
      <c r="N84" s="34">
        <f t="shared" si="1"/>
        <v>0</v>
      </c>
      <c r="O84" s="34"/>
      <c r="P84" s="34"/>
      <c r="Q84" s="34"/>
      <c r="R84" s="34"/>
    </row>
    <row r="85" spans="1:18" s="7" customFormat="1" ht="15" hidden="1" customHeight="1" x14ac:dyDescent="0.25">
      <c r="A85" s="75" t="s">
        <v>171</v>
      </c>
      <c r="B85" s="99"/>
      <c r="C85" s="99"/>
      <c r="E85" s="100">
        <v>5</v>
      </c>
      <c r="F85" s="101" t="s">
        <v>12</v>
      </c>
      <c r="G85" s="100" t="s">
        <v>173</v>
      </c>
      <c r="H85" s="101" t="s">
        <v>8</v>
      </c>
      <c r="J85" s="34"/>
      <c r="K85" s="34"/>
      <c r="L85" s="34"/>
      <c r="M85" s="34"/>
      <c r="N85" s="34">
        <f t="shared" si="1"/>
        <v>0</v>
      </c>
      <c r="O85" s="34"/>
      <c r="P85" s="34"/>
      <c r="Q85" s="34"/>
      <c r="R85" s="34"/>
    </row>
    <row r="86" spans="1:18" s="7" customFormat="1" ht="15" hidden="1" customHeight="1" x14ac:dyDescent="0.25">
      <c r="A86" s="75" t="s">
        <v>172</v>
      </c>
      <c r="B86" s="99"/>
      <c r="C86" s="99"/>
      <c r="E86" s="100">
        <v>5</v>
      </c>
      <c r="F86" s="101" t="s">
        <v>12</v>
      </c>
      <c r="G86" s="100" t="s">
        <v>173</v>
      </c>
      <c r="H86" s="101" t="s">
        <v>10</v>
      </c>
      <c r="J86" s="34"/>
      <c r="K86" s="34"/>
      <c r="L86" s="34"/>
      <c r="M86" s="34"/>
      <c r="N86" s="34">
        <f t="shared" si="1"/>
        <v>0</v>
      </c>
      <c r="O86" s="34"/>
      <c r="P86" s="34"/>
      <c r="Q86" s="34"/>
      <c r="R86" s="34"/>
    </row>
    <row r="87" spans="1:18" s="7" customFormat="1" ht="15" customHeight="1" x14ac:dyDescent="0.25">
      <c r="A87" s="75" t="s">
        <v>287</v>
      </c>
      <c r="B87" s="99"/>
      <c r="C87" s="99"/>
      <c r="E87" s="274" t="s">
        <v>364</v>
      </c>
      <c r="F87" s="274"/>
      <c r="G87" s="274"/>
      <c r="H87" s="274"/>
      <c r="J87" s="34">
        <v>500000</v>
      </c>
      <c r="K87" s="34"/>
      <c r="L87" s="34"/>
      <c r="M87" s="34"/>
      <c r="N87" s="34">
        <f>P87-L87</f>
        <v>500000</v>
      </c>
      <c r="O87" s="34"/>
      <c r="P87" s="34">
        <v>500000</v>
      </c>
      <c r="Q87" s="34"/>
      <c r="R87" s="34">
        <v>500000</v>
      </c>
    </row>
    <row r="88" spans="1:18" s="7" customFormat="1" ht="15" customHeight="1" x14ac:dyDescent="0.25">
      <c r="A88" s="75" t="s">
        <v>86</v>
      </c>
      <c r="B88" s="99"/>
      <c r="C88" s="99"/>
      <c r="E88" s="274" t="s">
        <v>614</v>
      </c>
      <c r="F88" s="274"/>
      <c r="G88" s="274"/>
      <c r="H88" s="274"/>
      <c r="J88" s="34">
        <v>7050000</v>
      </c>
      <c r="K88" s="34"/>
      <c r="L88" s="34">
        <v>3664020.12</v>
      </c>
      <c r="M88" s="34"/>
      <c r="N88" s="34">
        <f t="shared" ref="N88" si="2">P88-L88</f>
        <v>3385979.88</v>
      </c>
      <c r="O88" s="34"/>
      <c r="P88" s="34">
        <v>7050000</v>
      </c>
      <c r="Q88" s="34"/>
      <c r="R88" s="34">
        <v>7000000</v>
      </c>
    </row>
    <row r="89" spans="1:18" s="7" customFormat="1" ht="15" hidden="1" customHeight="1" x14ac:dyDescent="0.25">
      <c r="A89" s="75" t="s">
        <v>61</v>
      </c>
      <c r="B89" s="99"/>
      <c r="C89" s="99"/>
      <c r="E89" s="274" t="s">
        <v>366</v>
      </c>
      <c r="F89" s="274"/>
      <c r="G89" s="274"/>
      <c r="H89" s="274"/>
      <c r="J89" s="34">
        <v>0</v>
      </c>
      <c r="K89" s="34"/>
      <c r="L89" s="34">
        <v>0</v>
      </c>
      <c r="M89" s="34"/>
      <c r="N89" s="34"/>
      <c r="O89" s="34"/>
      <c r="P89" s="34">
        <v>0</v>
      </c>
      <c r="Q89" s="34"/>
      <c r="R89" s="34">
        <v>0</v>
      </c>
    </row>
    <row r="90" spans="1:18" s="7" customFormat="1" ht="15" customHeight="1" x14ac:dyDescent="0.25">
      <c r="A90" s="75" t="s">
        <v>80</v>
      </c>
      <c r="B90" s="99"/>
      <c r="C90" s="99"/>
      <c r="E90" s="274" t="s">
        <v>371</v>
      </c>
      <c r="F90" s="274"/>
      <c r="G90" s="274"/>
      <c r="H90" s="274"/>
      <c r="J90" s="34">
        <v>30025746.219999999</v>
      </c>
      <c r="K90" s="34"/>
      <c r="L90" s="34"/>
      <c r="M90" s="34"/>
      <c r="N90" s="34">
        <f>P90-L90</f>
        <v>30308057.739999998</v>
      </c>
      <c r="O90" s="34"/>
      <c r="P90" s="34">
        <v>30308057.739999998</v>
      </c>
      <c r="Q90" s="34"/>
      <c r="R90" s="34">
        <v>10000000</v>
      </c>
    </row>
    <row r="91" spans="1:18" s="7" customFormat="1" ht="15" customHeight="1" x14ac:dyDescent="0.25">
      <c r="A91" s="75" t="s">
        <v>246</v>
      </c>
      <c r="B91" s="99"/>
      <c r="C91" s="99"/>
      <c r="E91" s="274" t="s">
        <v>372</v>
      </c>
      <c r="F91" s="274"/>
      <c r="G91" s="274"/>
      <c r="H91" s="274"/>
      <c r="J91" s="34">
        <f>500000+1102984.86</f>
        <v>1602984.86</v>
      </c>
      <c r="K91" s="34"/>
      <c r="L91" s="34"/>
      <c r="M91" s="34"/>
      <c r="N91" s="34">
        <f>P91-L91</f>
        <v>6009028.8600000003</v>
      </c>
      <c r="O91" s="34"/>
      <c r="P91" s="34">
        <f>855000+5154028.86</f>
        <v>6009028.8600000003</v>
      </c>
      <c r="Q91" s="34"/>
      <c r="R91" s="34">
        <f>31533288+674000</f>
        <v>32207288</v>
      </c>
    </row>
    <row r="92" spans="1:18" s="7" customFormat="1" ht="18" customHeight="1" x14ac:dyDescent="0.25">
      <c r="A92" s="279" t="s">
        <v>190</v>
      </c>
      <c r="B92" s="279"/>
      <c r="C92" s="279"/>
      <c r="J92" s="138">
        <f>SUM(J18:J91)</f>
        <v>97766565.709999993</v>
      </c>
      <c r="K92" s="139"/>
      <c r="L92" s="20">
        <f>SUM(L20:L91)</f>
        <v>9632020.120000001</v>
      </c>
      <c r="M92" s="34"/>
      <c r="N92" s="138">
        <f>SUM(N17:N91)</f>
        <v>152835127.69</v>
      </c>
      <c r="O92" s="34"/>
      <c r="P92" s="138">
        <f>SUM(P17:P91)</f>
        <v>162467147.81</v>
      </c>
      <c r="Q92" s="34"/>
      <c r="R92" s="138">
        <f>SUM(R18:R91)</f>
        <v>127143118</v>
      </c>
    </row>
    <row r="93" spans="1:18" s="7" customFormat="1" ht="6" customHeight="1" x14ac:dyDescent="0.3">
      <c r="A93" s="19"/>
      <c r="B93" s="19"/>
      <c r="C93" s="19"/>
      <c r="J93" s="139"/>
      <c r="K93" s="139"/>
      <c r="L93" s="34"/>
      <c r="M93" s="34"/>
      <c r="N93" s="34"/>
      <c r="O93" s="34"/>
      <c r="P93" s="34"/>
      <c r="Q93" s="34"/>
      <c r="R93" s="34"/>
    </row>
    <row r="94" spans="1:18" s="7" customFormat="1" ht="18" customHeight="1" x14ac:dyDescent="0.3">
      <c r="A94" s="62" t="s">
        <v>189</v>
      </c>
      <c r="B94" s="11"/>
      <c r="C94" s="11"/>
      <c r="J94" s="34"/>
      <c r="K94" s="34"/>
      <c r="L94" s="34"/>
      <c r="M94" s="34"/>
      <c r="N94" s="34"/>
      <c r="O94" s="34"/>
      <c r="P94" s="34"/>
      <c r="Q94" s="34"/>
      <c r="R94" s="34"/>
    </row>
    <row r="95" spans="1:18" s="7" customFormat="1" ht="12.75" hidden="1" customHeight="1" x14ac:dyDescent="0.3">
      <c r="A95" s="11" t="s">
        <v>88</v>
      </c>
      <c r="B95" s="22"/>
      <c r="C95" s="22"/>
      <c r="J95" s="34"/>
      <c r="K95" s="34"/>
      <c r="L95" s="34"/>
      <c r="M95" s="34"/>
      <c r="N95" s="34"/>
      <c r="O95" s="34"/>
      <c r="P95" s="34"/>
      <c r="Q95" s="34"/>
      <c r="R95" s="34"/>
    </row>
    <row r="96" spans="1:18" s="7" customFormat="1" ht="12.75" hidden="1" customHeight="1" x14ac:dyDescent="0.25">
      <c r="A96" s="64" t="s">
        <v>89</v>
      </c>
      <c r="B96" s="9"/>
      <c r="C96" s="9"/>
      <c r="E96" s="100">
        <v>1</v>
      </c>
      <c r="F96" s="101" t="s">
        <v>12</v>
      </c>
      <c r="G96" s="100" t="s">
        <v>53</v>
      </c>
      <c r="H96" s="102" t="s">
        <v>10</v>
      </c>
      <c r="J96" s="34"/>
      <c r="K96" s="34"/>
      <c r="L96" s="34"/>
      <c r="M96" s="34"/>
      <c r="N96" s="34"/>
      <c r="O96" s="34"/>
      <c r="P96" s="34"/>
      <c r="Q96" s="34"/>
      <c r="R96" s="34"/>
    </row>
    <row r="97" spans="1:18" s="7" customFormat="1" ht="0.75" hidden="1" customHeight="1" x14ac:dyDescent="0.25">
      <c r="A97" s="75" t="s">
        <v>91</v>
      </c>
      <c r="B97" s="99"/>
      <c r="C97" s="99"/>
      <c r="E97" s="100">
        <v>1</v>
      </c>
      <c r="F97" s="101" t="s">
        <v>92</v>
      </c>
      <c r="G97" s="100" t="s">
        <v>7</v>
      </c>
      <c r="H97" s="100" t="s">
        <v>8</v>
      </c>
      <c r="J97" s="34"/>
      <c r="K97" s="34"/>
      <c r="L97" s="34"/>
      <c r="M97" s="34"/>
      <c r="N97" s="34"/>
      <c r="O97" s="34"/>
      <c r="P97" s="34"/>
      <c r="Q97" s="34"/>
      <c r="R97" s="34"/>
    </row>
    <row r="98" spans="1:18" s="7" customFormat="1" ht="6" customHeight="1" x14ac:dyDescent="0.25">
      <c r="A98" s="75"/>
      <c r="B98" s="99"/>
      <c r="C98" s="99"/>
      <c r="E98" s="100"/>
      <c r="F98" s="101"/>
      <c r="G98" s="100"/>
      <c r="H98" s="100"/>
      <c r="J98" s="34"/>
      <c r="K98" s="34"/>
      <c r="L98" s="34"/>
      <c r="M98" s="34"/>
      <c r="N98" s="34"/>
      <c r="O98" s="34"/>
      <c r="P98" s="34"/>
      <c r="Q98" s="34"/>
      <c r="R98" s="34"/>
    </row>
    <row r="99" spans="1:18" s="7" customFormat="1" ht="15" customHeight="1" x14ac:dyDescent="0.25">
      <c r="A99" s="313" t="s">
        <v>234</v>
      </c>
      <c r="B99" s="313"/>
      <c r="C99" s="313"/>
      <c r="D99" s="101"/>
      <c r="E99" s="274" t="s">
        <v>773</v>
      </c>
      <c r="F99" s="274"/>
      <c r="G99" s="274"/>
      <c r="H99" s="274"/>
      <c r="J99" s="34"/>
      <c r="K99" s="34"/>
      <c r="L99" s="34">
        <v>4043713.37</v>
      </c>
      <c r="M99" s="34"/>
      <c r="N99" s="34">
        <f>P99-L99</f>
        <v>56956286.630000003</v>
      </c>
      <c r="O99" s="34"/>
      <c r="P99" s="34">
        <v>61000000</v>
      </c>
      <c r="Q99" s="34"/>
      <c r="R99" s="34">
        <v>108000000</v>
      </c>
    </row>
    <row r="100" spans="1:18" s="7" customFormat="1" ht="15" customHeight="1" x14ac:dyDescent="0.25">
      <c r="A100" s="75" t="s">
        <v>174</v>
      </c>
      <c r="B100" s="99"/>
      <c r="C100" s="99"/>
      <c r="E100" s="274" t="s">
        <v>780</v>
      </c>
      <c r="F100" s="274"/>
      <c r="G100" s="274"/>
      <c r="H100" s="274"/>
      <c r="J100" s="34"/>
      <c r="K100" s="34"/>
      <c r="L100" s="34"/>
      <c r="M100" s="34"/>
      <c r="N100" s="34">
        <f>P100-L100</f>
        <v>6000000</v>
      </c>
      <c r="O100" s="34"/>
      <c r="P100" s="34">
        <v>6000000</v>
      </c>
      <c r="Q100" s="34"/>
      <c r="R100" s="34">
        <v>6000000</v>
      </c>
    </row>
    <row r="101" spans="1:18" s="7" customFormat="1" ht="15" customHeight="1" x14ac:dyDescent="0.25">
      <c r="A101" s="75" t="s">
        <v>231</v>
      </c>
      <c r="B101" s="99"/>
      <c r="C101" s="99"/>
      <c r="D101" s="101"/>
      <c r="E101" s="274" t="s">
        <v>770</v>
      </c>
      <c r="F101" s="274"/>
      <c r="G101" s="274"/>
      <c r="H101" s="274"/>
      <c r="J101" s="34"/>
      <c r="K101" s="34"/>
      <c r="L101" s="34"/>
      <c r="M101" s="34"/>
      <c r="N101" s="34">
        <f>P101-L101</f>
        <v>20100000</v>
      </c>
      <c r="O101" s="34"/>
      <c r="P101" s="34">
        <v>20100000</v>
      </c>
      <c r="Q101" s="34"/>
      <c r="R101" s="34"/>
    </row>
    <row r="102" spans="1:18" s="7" customFormat="1" ht="15" customHeight="1" x14ac:dyDescent="0.25">
      <c r="A102" s="75" t="s">
        <v>94</v>
      </c>
      <c r="B102" s="99"/>
      <c r="C102" s="99"/>
      <c r="D102" s="101"/>
      <c r="E102" s="274" t="s">
        <v>729</v>
      </c>
      <c r="F102" s="274"/>
      <c r="G102" s="274"/>
      <c r="H102" s="274"/>
      <c r="J102" s="34">
        <v>10812351.949999999</v>
      </c>
      <c r="K102" s="34"/>
      <c r="L102" s="34"/>
      <c r="M102" s="34"/>
      <c r="N102" s="34"/>
      <c r="O102" s="34"/>
      <c r="P102" s="34"/>
      <c r="Q102" s="34"/>
      <c r="R102" s="34">
        <v>52646000</v>
      </c>
    </row>
    <row r="103" spans="1:18" s="7" customFormat="1" ht="15" hidden="1" customHeight="1" x14ac:dyDescent="0.25">
      <c r="A103" s="75" t="s">
        <v>93</v>
      </c>
      <c r="B103" s="99"/>
      <c r="C103" s="99"/>
      <c r="E103" s="100">
        <v>1</v>
      </c>
      <c r="F103" s="101" t="s">
        <v>92</v>
      </c>
      <c r="G103" s="100" t="s">
        <v>33</v>
      </c>
      <c r="H103" s="100" t="s">
        <v>8</v>
      </c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s="7" customFormat="1" ht="15" hidden="1" customHeight="1" x14ac:dyDescent="0.25">
      <c r="A104" s="75" t="s">
        <v>94</v>
      </c>
      <c r="B104" s="104"/>
      <c r="C104" s="104"/>
      <c r="E104" s="100">
        <v>1</v>
      </c>
      <c r="F104" s="101" t="s">
        <v>92</v>
      </c>
      <c r="G104" s="100" t="s">
        <v>33</v>
      </c>
      <c r="H104" s="100" t="s">
        <v>48</v>
      </c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s="7" customFormat="1" ht="15" hidden="1" customHeight="1" x14ac:dyDescent="0.25">
      <c r="A105" s="75" t="s">
        <v>95</v>
      </c>
      <c r="B105" s="104"/>
      <c r="C105" s="104"/>
      <c r="D105" s="101"/>
      <c r="E105" s="100">
        <v>1</v>
      </c>
      <c r="F105" s="101" t="s">
        <v>92</v>
      </c>
      <c r="G105" s="100" t="s">
        <v>53</v>
      </c>
      <c r="H105" s="100" t="s">
        <v>10</v>
      </c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s="7" customFormat="1" ht="15" hidden="1" customHeight="1" x14ac:dyDescent="0.25">
      <c r="A106" s="75" t="s">
        <v>96</v>
      </c>
      <c r="B106" s="99"/>
      <c r="C106" s="99"/>
      <c r="E106" s="100">
        <v>1</v>
      </c>
      <c r="F106" s="101" t="s">
        <v>92</v>
      </c>
      <c r="G106" s="100" t="s">
        <v>92</v>
      </c>
      <c r="H106" s="100" t="s">
        <v>8</v>
      </c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 s="7" customFormat="1" ht="15" hidden="1" customHeight="1" x14ac:dyDescent="0.25">
      <c r="A107" s="75" t="s">
        <v>97</v>
      </c>
      <c r="B107" s="104"/>
      <c r="C107" s="104"/>
      <c r="E107" s="100">
        <v>1</v>
      </c>
      <c r="F107" s="101" t="s">
        <v>92</v>
      </c>
      <c r="G107" s="100" t="s">
        <v>53</v>
      </c>
      <c r="H107" s="100" t="s">
        <v>15</v>
      </c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s="7" customFormat="1" ht="15" hidden="1" customHeight="1" x14ac:dyDescent="0.25">
      <c r="A108" s="75" t="s">
        <v>98</v>
      </c>
      <c r="B108" s="104"/>
      <c r="C108" s="104"/>
      <c r="D108" s="101"/>
      <c r="E108" s="100">
        <v>1</v>
      </c>
      <c r="F108" s="101" t="s">
        <v>92</v>
      </c>
      <c r="G108" s="100" t="s">
        <v>92</v>
      </c>
      <c r="H108" s="100" t="s">
        <v>10</v>
      </c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 s="7" customFormat="1" ht="15" customHeight="1" x14ac:dyDescent="0.25">
      <c r="A109" s="75" t="s">
        <v>99</v>
      </c>
      <c r="B109" s="99"/>
      <c r="C109" s="99"/>
      <c r="E109" s="274" t="s">
        <v>498</v>
      </c>
      <c r="F109" s="274"/>
      <c r="G109" s="274"/>
      <c r="H109" s="27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 s="7" customFormat="1" ht="15" hidden="1" customHeight="1" x14ac:dyDescent="0.25">
      <c r="A110" s="75" t="s">
        <v>176</v>
      </c>
      <c r="B110" s="99"/>
      <c r="C110" s="99"/>
      <c r="E110" s="274" t="s">
        <v>781</v>
      </c>
      <c r="F110" s="274"/>
      <c r="G110" s="274"/>
      <c r="H110" s="27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 s="7" customFormat="1" ht="15" hidden="1" customHeight="1" x14ac:dyDescent="0.25">
      <c r="A111" s="75" t="s">
        <v>100</v>
      </c>
      <c r="B111" s="99"/>
      <c r="C111" s="99"/>
      <c r="E111" s="274" t="s">
        <v>782</v>
      </c>
      <c r="F111" s="274"/>
      <c r="G111" s="274"/>
      <c r="H111" s="27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s="7" customFormat="1" ht="15" hidden="1" customHeight="1" x14ac:dyDescent="0.25">
      <c r="A112" s="75" t="s">
        <v>102</v>
      </c>
      <c r="B112" s="99"/>
      <c r="C112" s="99"/>
      <c r="E112" s="274" t="s">
        <v>783</v>
      </c>
      <c r="F112" s="274"/>
      <c r="G112" s="274"/>
      <c r="H112" s="27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20" s="7" customFormat="1" ht="15" hidden="1" customHeight="1" x14ac:dyDescent="0.25">
      <c r="A113" s="75" t="s">
        <v>103</v>
      </c>
      <c r="B113" s="99"/>
      <c r="C113" s="99"/>
      <c r="E113" s="274" t="s">
        <v>784</v>
      </c>
      <c r="F113" s="274"/>
      <c r="G113" s="274"/>
      <c r="H113" s="27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20" s="7" customFormat="1" ht="15" customHeight="1" x14ac:dyDescent="0.25">
      <c r="A114" s="75" t="s">
        <v>266</v>
      </c>
      <c r="B114" s="99"/>
      <c r="C114" s="99"/>
      <c r="D114" s="101"/>
      <c r="E114" s="274" t="s">
        <v>785</v>
      </c>
      <c r="F114" s="274"/>
      <c r="G114" s="274"/>
      <c r="H114" s="274"/>
      <c r="J114" s="34"/>
      <c r="K114" s="34"/>
      <c r="L114" s="34"/>
      <c r="M114" s="34"/>
      <c r="N114" s="34">
        <f>P114-L114</f>
        <v>3000000</v>
      </c>
      <c r="O114" s="34"/>
      <c r="P114" s="34">
        <v>3000000</v>
      </c>
      <c r="Q114" s="34"/>
      <c r="R114" s="34">
        <v>27988507</v>
      </c>
    </row>
    <row r="115" spans="1:20" s="7" customFormat="1" ht="15" hidden="1" customHeight="1" x14ac:dyDescent="0.25">
      <c r="A115" s="75" t="s">
        <v>105</v>
      </c>
      <c r="B115" s="99"/>
      <c r="C115" s="99"/>
      <c r="D115" s="101"/>
      <c r="E115" s="100">
        <v>1</v>
      </c>
      <c r="F115" s="101" t="s">
        <v>92</v>
      </c>
      <c r="G115" s="100" t="s">
        <v>66</v>
      </c>
      <c r="H115" s="100" t="s">
        <v>8</v>
      </c>
      <c r="J115" s="34"/>
      <c r="K115" s="34"/>
      <c r="L115" s="34"/>
      <c r="M115" s="34"/>
      <c r="N115" s="34">
        <f>P115-L115</f>
        <v>0</v>
      </c>
      <c r="O115" s="34"/>
      <c r="P115" s="34"/>
      <c r="Q115" s="34"/>
      <c r="R115" s="34"/>
    </row>
    <row r="116" spans="1:20" s="7" customFormat="1" ht="15" hidden="1" customHeight="1" x14ac:dyDescent="0.25">
      <c r="A116" s="103" t="s">
        <v>247</v>
      </c>
      <c r="B116" s="99"/>
      <c r="C116" s="99"/>
      <c r="D116" s="101"/>
      <c r="E116" s="274" t="s">
        <v>786</v>
      </c>
      <c r="F116" s="274"/>
      <c r="G116" s="274"/>
      <c r="H116" s="274"/>
      <c r="J116" s="34"/>
      <c r="K116" s="34"/>
      <c r="L116" s="34"/>
      <c r="M116" s="34"/>
      <c r="N116" s="34"/>
      <c r="O116" s="34"/>
      <c r="P116" s="34"/>
      <c r="Q116" s="34"/>
      <c r="R116" s="34">
        <v>0</v>
      </c>
    </row>
    <row r="117" spans="1:20" s="7" customFormat="1" ht="15" hidden="1" customHeight="1" x14ac:dyDescent="0.25">
      <c r="A117" s="75" t="s">
        <v>106</v>
      </c>
      <c r="B117" s="99"/>
      <c r="C117" s="99"/>
      <c r="D117" s="101"/>
      <c r="E117" s="274" t="s">
        <v>615</v>
      </c>
      <c r="F117" s="274"/>
      <c r="G117" s="274"/>
      <c r="H117" s="274"/>
      <c r="J117" s="34"/>
      <c r="K117" s="34"/>
      <c r="L117" s="34"/>
      <c r="M117" s="34"/>
      <c r="N117" s="34">
        <f>P117-L117</f>
        <v>0</v>
      </c>
      <c r="O117" s="34"/>
      <c r="P117" s="34"/>
      <c r="Q117" s="34"/>
      <c r="R117" s="34">
        <v>0</v>
      </c>
      <c r="T117" s="7">
        <f>N122-126678302.65</f>
        <v>112213111.66999999</v>
      </c>
    </row>
    <row r="118" spans="1:20" s="7" customFormat="1" ht="12.75" hidden="1" customHeight="1" x14ac:dyDescent="0.25">
      <c r="A118" s="75" t="s">
        <v>106</v>
      </c>
      <c r="B118" s="99"/>
      <c r="C118" s="99"/>
      <c r="D118" s="101"/>
      <c r="E118" s="100">
        <v>1</v>
      </c>
      <c r="F118" s="101" t="s">
        <v>92</v>
      </c>
      <c r="G118" s="100" t="s">
        <v>58</v>
      </c>
      <c r="H118" s="102" t="s">
        <v>48</v>
      </c>
      <c r="J118" s="34"/>
      <c r="K118" s="34"/>
      <c r="L118" s="34"/>
      <c r="M118" s="34"/>
      <c r="N118" s="34">
        <f t="shared" ref="N118:N119" si="3">P118-L118</f>
        <v>0</v>
      </c>
      <c r="O118" s="34"/>
      <c r="P118" s="34"/>
      <c r="Q118" s="34"/>
      <c r="R118" s="34"/>
    </row>
    <row r="119" spans="1:20" s="7" customFormat="1" ht="12.75" hidden="1" customHeight="1" x14ac:dyDescent="0.25">
      <c r="A119" s="75" t="s">
        <v>177</v>
      </c>
      <c r="B119" s="99"/>
      <c r="C119" s="99"/>
      <c r="D119" s="101"/>
      <c r="E119" s="100">
        <v>1</v>
      </c>
      <c r="F119" s="101" t="s">
        <v>92</v>
      </c>
      <c r="G119" s="100" t="s">
        <v>28</v>
      </c>
      <c r="H119" s="100" t="s">
        <v>8</v>
      </c>
      <c r="J119" s="34"/>
      <c r="K119" s="34"/>
      <c r="L119" s="34"/>
      <c r="M119" s="34"/>
      <c r="N119" s="34">
        <f t="shared" si="3"/>
        <v>0</v>
      </c>
      <c r="O119" s="34"/>
      <c r="P119" s="34"/>
      <c r="Q119" s="34"/>
      <c r="R119" s="34"/>
    </row>
    <row r="120" spans="1:20" s="7" customFormat="1" ht="18.75" customHeight="1" x14ac:dyDescent="0.3">
      <c r="A120" s="90" t="s">
        <v>107</v>
      </c>
      <c r="B120" s="24"/>
      <c r="C120" s="24"/>
      <c r="D120" s="25"/>
      <c r="E120" s="25"/>
      <c r="F120" s="25"/>
      <c r="G120" s="25"/>
      <c r="H120" s="25"/>
      <c r="I120" s="25"/>
      <c r="J120" s="20">
        <f>SUM(J99:J119)</f>
        <v>10812351.949999999</v>
      </c>
      <c r="K120" s="21"/>
      <c r="L120" s="20">
        <f>SUM(L99:L119)</f>
        <v>4043713.37</v>
      </c>
      <c r="M120" s="148"/>
      <c r="N120" s="20">
        <f>SUM(N99:N119)</f>
        <v>86056286.629999995</v>
      </c>
      <c r="O120" s="148"/>
      <c r="P120" s="20">
        <f>SUM(P99:P119)</f>
        <v>90100000</v>
      </c>
      <c r="Q120" s="148"/>
      <c r="R120" s="20">
        <f>SUM(R99:R119)</f>
        <v>194634507</v>
      </c>
    </row>
    <row r="121" spans="1:20" s="7" customFormat="1" ht="5.25" customHeight="1" x14ac:dyDescent="0.3">
      <c r="A121" s="58"/>
      <c r="B121" s="24"/>
      <c r="C121" s="24"/>
      <c r="D121" s="25"/>
      <c r="E121" s="25"/>
      <c r="F121" s="25"/>
      <c r="G121" s="25"/>
      <c r="H121" s="25"/>
      <c r="I121" s="25"/>
      <c r="J121" s="21"/>
      <c r="K121" s="21"/>
      <c r="L121" s="21"/>
      <c r="M121" s="148"/>
      <c r="N121" s="21"/>
      <c r="O121" s="148"/>
      <c r="P121" s="21"/>
      <c r="Q121" s="148"/>
      <c r="R121" s="21"/>
    </row>
    <row r="122" spans="1:20" s="7" customFormat="1" ht="16.5" customHeight="1" thickBot="1" x14ac:dyDescent="0.35">
      <c r="A122" s="11" t="s">
        <v>109</v>
      </c>
      <c r="B122" s="26"/>
      <c r="C122" s="26"/>
      <c r="J122" s="27">
        <f>J92+J120</f>
        <v>108578917.66</v>
      </c>
      <c r="K122" s="21"/>
      <c r="L122" s="27">
        <f>L92+L120</f>
        <v>13675733.490000002</v>
      </c>
      <c r="M122" s="27">
        <f>M92+M120</f>
        <v>0</v>
      </c>
      <c r="N122" s="27">
        <f>N92+N120</f>
        <v>238891414.31999999</v>
      </c>
      <c r="O122" s="27">
        <f>O92+O120</f>
        <v>0</v>
      </c>
      <c r="P122" s="27">
        <f>P92+P120</f>
        <v>252567147.81</v>
      </c>
      <c r="Q122" s="34"/>
      <c r="R122" s="27">
        <f>R92+R120</f>
        <v>321777625</v>
      </c>
      <c r="T122" s="7">
        <v>42946342.210000001</v>
      </c>
    </row>
    <row r="123" spans="1:20" s="7" customFormat="1" ht="16.5" customHeight="1" thickTop="1" x14ac:dyDescent="0.3">
      <c r="A123" s="11"/>
      <c r="B123" s="26"/>
      <c r="C123" s="26"/>
      <c r="J123" s="21"/>
      <c r="K123" s="21"/>
      <c r="L123" s="21"/>
      <c r="M123" s="21"/>
      <c r="N123" s="21"/>
      <c r="O123" s="21"/>
      <c r="P123" s="21"/>
      <c r="Q123" s="34"/>
      <c r="R123" s="21"/>
    </row>
    <row r="124" spans="1:20" s="7" customFormat="1" ht="16.5" customHeight="1" x14ac:dyDescent="0.3">
      <c r="A124" s="11"/>
      <c r="B124" s="26"/>
      <c r="C124" s="26"/>
      <c r="J124" s="21"/>
      <c r="K124" s="21"/>
      <c r="L124" s="21"/>
      <c r="M124" s="21"/>
      <c r="N124" s="21"/>
      <c r="O124" s="21"/>
      <c r="P124" s="21"/>
      <c r="Q124" s="34"/>
      <c r="R124" s="21"/>
    </row>
    <row r="125" spans="1:20" s="7" customFormat="1" x14ac:dyDescent="0.25">
      <c r="A125" s="29"/>
      <c r="B125" s="29"/>
      <c r="C125" s="29"/>
      <c r="D125" s="32"/>
      <c r="E125" s="29"/>
      <c r="F125" s="29"/>
      <c r="H125" s="33"/>
      <c r="I125" s="33"/>
      <c r="J125" s="33"/>
      <c r="K125" s="33"/>
      <c r="L125" s="33"/>
      <c r="M125" s="33"/>
    </row>
    <row r="126" spans="1:20" x14ac:dyDescent="0.25">
      <c r="A126" s="68"/>
      <c r="B126" s="289" t="s">
        <v>132</v>
      </c>
      <c r="C126" s="289"/>
      <c r="D126" s="31"/>
      <c r="E126" s="30"/>
      <c r="G126" s="29"/>
      <c r="I126" s="29"/>
      <c r="J126" s="289" t="s">
        <v>262</v>
      </c>
      <c r="K126" s="289"/>
      <c r="L126" s="289"/>
      <c r="M126" s="42"/>
      <c r="N126" s="44"/>
      <c r="O126" s="44"/>
      <c r="P126" s="43" t="s">
        <v>134</v>
      </c>
    </row>
    <row r="127" spans="1:20" ht="12" customHeight="1" x14ac:dyDescent="0.25">
      <c r="A127" s="45"/>
      <c r="B127" s="45"/>
      <c r="D127" s="31"/>
      <c r="E127" s="46"/>
      <c r="G127" s="29"/>
      <c r="I127" s="29"/>
      <c r="J127" s="144"/>
      <c r="M127" s="93"/>
      <c r="N127" s="34"/>
      <c r="O127" s="34"/>
      <c r="P127" s="46"/>
    </row>
    <row r="128" spans="1:20" ht="12" customHeight="1" x14ac:dyDescent="0.25">
      <c r="A128" s="45"/>
      <c r="B128" s="45"/>
      <c r="D128" s="31"/>
      <c r="E128" s="46"/>
      <c r="G128" s="29"/>
      <c r="I128" s="29"/>
      <c r="J128" s="259"/>
      <c r="M128" s="259"/>
      <c r="N128" s="34"/>
      <c r="O128" s="34"/>
      <c r="P128" s="46"/>
    </row>
    <row r="129" spans="1:16" ht="12" customHeight="1" x14ac:dyDescent="0.25">
      <c r="A129" s="45"/>
      <c r="B129" s="45"/>
      <c r="D129" s="31"/>
      <c r="E129" s="46"/>
      <c r="G129" s="29"/>
      <c r="I129" s="29"/>
      <c r="J129" s="144"/>
      <c r="M129" s="93"/>
      <c r="N129" s="34"/>
      <c r="O129" s="34"/>
      <c r="P129" s="46"/>
    </row>
    <row r="130" spans="1:16" ht="12" customHeight="1" x14ac:dyDescent="0.25">
      <c r="A130" s="47"/>
      <c r="B130" s="47"/>
      <c r="D130" s="29"/>
      <c r="E130" s="48"/>
      <c r="G130" s="29"/>
      <c r="I130" s="29"/>
      <c r="J130" s="29"/>
      <c r="M130" s="29"/>
      <c r="P130" s="48"/>
    </row>
    <row r="131" spans="1:16" ht="13" x14ac:dyDescent="0.3">
      <c r="A131" s="69"/>
      <c r="B131" s="292" t="s">
        <v>839</v>
      </c>
      <c r="C131" s="292"/>
      <c r="D131" s="50"/>
      <c r="E131" s="51"/>
      <c r="G131" s="29"/>
      <c r="I131" s="29"/>
      <c r="J131" s="292" t="s">
        <v>274</v>
      </c>
      <c r="K131" s="292"/>
      <c r="L131" s="292"/>
      <c r="M131" s="52"/>
      <c r="N131" s="54"/>
      <c r="O131" s="54"/>
      <c r="P131" s="53" t="s">
        <v>136</v>
      </c>
    </row>
    <row r="132" spans="1:16" x14ac:dyDescent="0.25">
      <c r="A132" s="67"/>
      <c r="B132" s="289" t="s">
        <v>840</v>
      </c>
      <c r="C132" s="289"/>
      <c r="D132" s="289"/>
      <c r="E132" s="30"/>
      <c r="G132" s="29"/>
      <c r="I132" s="29"/>
      <c r="J132" s="289" t="s">
        <v>255</v>
      </c>
      <c r="K132" s="289"/>
      <c r="L132" s="289"/>
      <c r="M132" s="31"/>
      <c r="N132" s="33"/>
      <c r="O132" s="33"/>
      <c r="P132" s="55" t="s">
        <v>138</v>
      </c>
    </row>
  </sheetData>
  <customSheetViews>
    <customSheetView guid="{DE3A1FFE-44A0-41BD-98AB-2A2226968564}" showPageBreaks="1" printArea="1" hiddenRows="1" view="pageBreakPreview">
      <pane xSplit="1" ySplit="14" topLeftCell="B119" activePane="bottomRight" state="frozen"/>
      <selection pane="bottomRight" activeCell="R92" sqref="R92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J124" sqref="J124"/>
      <rowBreaks count="1" manualBreakCount="1">
        <brk id="106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87" activePane="bottomRight" state="frozen"/>
      <selection pane="bottomRight" activeCell="A103" sqref="A103:XFD103"/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pane xSplit="1" ySplit="14" topLeftCell="B113" activePane="bottomRight" state="frozen"/>
      <selection pane="bottomRight" activeCell="P108" sqref="P108"/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43">
    <mergeCell ref="A3:S3"/>
    <mergeCell ref="A4:S4"/>
    <mergeCell ref="L11:P11"/>
    <mergeCell ref="P12:P14"/>
    <mergeCell ref="A13:C13"/>
    <mergeCell ref="E13:H13"/>
    <mergeCell ref="B131:C131"/>
    <mergeCell ref="J131:L131"/>
    <mergeCell ref="J132:L132"/>
    <mergeCell ref="A15:C15"/>
    <mergeCell ref="E15:H15"/>
    <mergeCell ref="A92:C92"/>
    <mergeCell ref="A99:C99"/>
    <mergeCell ref="B126:C126"/>
    <mergeCell ref="J126:L126"/>
    <mergeCell ref="B132:D132"/>
    <mergeCell ref="E20:H20"/>
    <mergeCell ref="E26:H27"/>
    <mergeCell ref="E28:H29"/>
    <mergeCell ref="E30:H31"/>
    <mergeCell ref="E32:H33"/>
    <mergeCell ref="E34:H35"/>
    <mergeCell ref="E36:H36"/>
    <mergeCell ref="E37:H37"/>
    <mergeCell ref="E67:H67"/>
    <mergeCell ref="E68:H68"/>
    <mergeCell ref="E87:H87"/>
    <mergeCell ref="E88:H88"/>
    <mergeCell ref="E89:H89"/>
    <mergeCell ref="E90:H90"/>
    <mergeCell ref="E91:H91"/>
    <mergeCell ref="E99:H99"/>
    <mergeCell ref="E101:H101"/>
    <mergeCell ref="E102:H102"/>
    <mergeCell ref="E109:H109"/>
    <mergeCell ref="E100:H100"/>
    <mergeCell ref="E110:H110"/>
    <mergeCell ref="E117:H117"/>
    <mergeCell ref="E111:H111"/>
    <mergeCell ref="E112:H112"/>
    <mergeCell ref="E113:H113"/>
    <mergeCell ref="E114:H114"/>
    <mergeCell ref="E116:H116"/>
  </mergeCells>
  <phoneticPr fontId="15" type="noConversion"/>
  <printOptions horizontalCentered="1"/>
  <pageMargins left="0.75" right="0.5" top="1" bottom="1" header="0.75" footer="0.5"/>
  <pageSetup paperSize="5" scale="90" orientation="landscape" horizontalDpi="4294967293" verticalDpi="300" r:id="rId5"/>
  <headerFooter alignWithMargins="0">
    <oddHeader xml:space="preserve">&amp;R&amp;"Arial,Bold"&amp;10               </oddHeader>
    <oddFooter>&amp;C&amp;"Arial Narrow,Regular"&amp;9Page &amp;P of &amp;N</oddFooter>
  </headerFooter>
  <rowBreaks count="1" manualBreakCount="1">
    <brk id="100" max="18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31"/>
  <sheetViews>
    <sheetView view="pageBreakPreview" zoomScaleNormal="85" zoomScaleSheetLayoutView="100" workbookViewId="0">
      <pane xSplit="1" ySplit="16" topLeftCell="B26" activePane="bottomRight" state="frozen"/>
      <selection pane="topRight" activeCell="B1" sqref="B1"/>
      <selection pane="bottomLeft" activeCell="A15" sqref="A15"/>
      <selection pane="bottomRight" sqref="A1:S1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243</v>
      </c>
      <c r="H6" s="3"/>
      <c r="I6" s="3"/>
      <c r="R6" s="71">
        <v>9999</v>
      </c>
    </row>
    <row r="7" spans="1:19" ht="15" customHeight="1" x14ac:dyDescent="0.3">
      <c r="A7" s="5" t="s">
        <v>118</v>
      </c>
      <c r="B7" s="2" t="s">
        <v>112</v>
      </c>
      <c r="C7" s="5" t="s">
        <v>244</v>
      </c>
    </row>
    <row r="8" spans="1:19" ht="15" customHeight="1" x14ac:dyDescent="0.3">
      <c r="A8" s="5" t="s">
        <v>119</v>
      </c>
      <c r="B8" s="2" t="s">
        <v>112</v>
      </c>
      <c r="C8" s="5" t="s">
        <v>245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15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72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7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39"/>
      <c r="L13" s="39" t="s">
        <v>319</v>
      </c>
      <c r="M13" s="39"/>
      <c r="N13" s="39" t="s">
        <v>319</v>
      </c>
      <c r="O13" s="39"/>
      <c r="P13" s="287"/>
      <c r="Q13" s="40"/>
      <c r="R13" s="39">
        <v>2022</v>
      </c>
    </row>
    <row r="14" spans="1:19" ht="15" customHeight="1" x14ac:dyDescent="0.25">
      <c r="A14" s="143"/>
      <c r="B14" s="143"/>
      <c r="C14" s="143"/>
      <c r="D14" s="9"/>
      <c r="E14" s="143"/>
      <c r="F14" s="143"/>
      <c r="G14" s="143"/>
      <c r="H14" s="143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87"/>
      <c r="Q14" s="40"/>
      <c r="R14" s="181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18" s="7" customFormat="1" ht="18" customHeight="1" x14ac:dyDescent="0.3">
      <c r="A17" s="62" t="s">
        <v>187</v>
      </c>
      <c r="B17" s="12"/>
      <c r="C17" s="12"/>
    </row>
    <row r="18" spans="1:18" s="7" customFormat="1" ht="6" customHeight="1" x14ac:dyDescent="0.3">
      <c r="A18" s="62"/>
      <c r="B18" s="12"/>
      <c r="C18" s="12"/>
    </row>
    <row r="19" spans="1:18" s="7" customFormat="1" ht="15" customHeight="1" x14ac:dyDescent="0.25">
      <c r="A19" s="75" t="s">
        <v>79</v>
      </c>
      <c r="B19" s="99"/>
      <c r="C19" s="99"/>
      <c r="E19" s="289" t="s">
        <v>364</v>
      </c>
      <c r="F19" s="289"/>
      <c r="G19" s="289"/>
      <c r="H19" s="289"/>
      <c r="J19" s="34">
        <v>189000</v>
      </c>
      <c r="K19" s="34"/>
      <c r="L19" s="34"/>
      <c r="M19" s="34"/>
      <c r="N19" s="34">
        <f>P19-L19</f>
        <v>189000</v>
      </c>
      <c r="O19" s="34"/>
      <c r="P19" s="34">
        <v>189000</v>
      </c>
      <c r="Q19" s="34"/>
      <c r="R19" s="34">
        <v>189000</v>
      </c>
    </row>
    <row r="20" spans="1:18" s="7" customFormat="1" ht="19" customHeight="1" x14ac:dyDescent="0.3">
      <c r="A20" s="293" t="s">
        <v>190</v>
      </c>
      <c r="B20" s="293"/>
      <c r="C20" s="293"/>
      <c r="J20" s="138">
        <f>SUM(J19:J19)</f>
        <v>189000</v>
      </c>
      <c r="K20" s="139"/>
      <c r="L20" s="138"/>
      <c r="M20" s="34"/>
      <c r="N20" s="138">
        <f>SUM(N19:N19)</f>
        <v>189000</v>
      </c>
      <c r="O20" s="34"/>
      <c r="P20" s="138">
        <f>SUM(P19:P19)</f>
        <v>189000</v>
      </c>
      <c r="Q20" s="34"/>
      <c r="R20" s="138">
        <f>SUM(R19:R19)</f>
        <v>189000</v>
      </c>
    </row>
    <row r="21" spans="1:18" s="7" customFormat="1" ht="6" customHeight="1" x14ac:dyDescent="0.25">
      <c r="J21" s="34"/>
      <c r="K21" s="34"/>
      <c r="L21" s="34"/>
      <c r="M21" s="34"/>
      <c r="N21" s="34"/>
      <c r="O21" s="34"/>
      <c r="P21" s="34"/>
      <c r="Q21" s="34"/>
      <c r="R21" s="34"/>
    </row>
    <row r="22" spans="1:18" s="7" customFormat="1" ht="20.149999999999999" customHeight="1" thickBot="1" x14ac:dyDescent="0.35">
      <c r="A22" s="11" t="s">
        <v>109</v>
      </c>
      <c r="B22" s="26"/>
      <c r="C22" s="26"/>
      <c r="J22" s="27">
        <f>J20</f>
        <v>189000</v>
      </c>
      <c r="K22" s="21"/>
      <c r="L22" s="27">
        <f>L20</f>
        <v>0</v>
      </c>
      <c r="M22" s="34"/>
      <c r="N22" s="27">
        <f>N20</f>
        <v>189000</v>
      </c>
      <c r="O22" s="34"/>
      <c r="P22" s="27">
        <f>P20</f>
        <v>189000</v>
      </c>
      <c r="Q22" s="34"/>
      <c r="R22" s="27">
        <f>R20</f>
        <v>189000</v>
      </c>
    </row>
    <row r="23" spans="1:18" s="7" customFormat="1" ht="13" thickTop="1" x14ac:dyDescent="0.25">
      <c r="A23" s="29"/>
      <c r="B23" s="29"/>
      <c r="C23" s="29"/>
      <c r="D23" s="32"/>
      <c r="E23" s="29"/>
      <c r="F23" s="29"/>
      <c r="H23" s="33"/>
      <c r="I23" s="33"/>
      <c r="J23" s="33"/>
      <c r="K23" s="33"/>
      <c r="L23" s="33"/>
      <c r="M23" s="33"/>
    </row>
    <row r="24" spans="1:18" s="7" customFormat="1" x14ac:dyDescent="0.25"/>
    <row r="25" spans="1:18" s="7" customFormat="1" x14ac:dyDescent="0.25"/>
    <row r="26" spans="1:18" x14ac:dyDescent="0.25">
      <c r="A26" s="41"/>
      <c r="C26" s="144" t="s">
        <v>262</v>
      </c>
      <c r="D26" s="31"/>
      <c r="E26" s="30"/>
      <c r="G26" s="29"/>
      <c r="I26" s="29"/>
      <c r="M26" s="42"/>
      <c r="N26" s="276" t="s">
        <v>134</v>
      </c>
      <c r="O26" s="276"/>
      <c r="P26" s="276"/>
    </row>
    <row r="27" spans="1:18" x14ac:dyDescent="0.25">
      <c r="A27" s="41"/>
      <c r="C27" s="144"/>
      <c r="D27" s="31"/>
      <c r="E27" s="30"/>
      <c r="G27" s="29"/>
      <c r="I27" s="29"/>
      <c r="M27" s="42"/>
      <c r="N27" s="96"/>
      <c r="O27" s="96"/>
      <c r="P27" s="96"/>
    </row>
    <row r="28" spans="1:18" x14ac:dyDescent="0.25">
      <c r="A28" s="45"/>
      <c r="C28" s="144"/>
      <c r="D28" s="31"/>
      <c r="E28" s="46"/>
      <c r="G28" s="29"/>
      <c r="I28" s="29"/>
      <c r="M28" s="97"/>
      <c r="N28" s="34"/>
      <c r="O28" s="34"/>
      <c r="P28" s="46"/>
    </row>
    <row r="29" spans="1:18" x14ac:dyDescent="0.25">
      <c r="A29" s="47"/>
      <c r="C29" s="29"/>
      <c r="D29" s="29"/>
      <c r="E29" s="48"/>
      <c r="G29" s="29"/>
      <c r="I29" s="29"/>
      <c r="M29" s="29"/>
      <c r="P29" s="48"/>
    </row>
    <row r="30" spans="1:18" ht="13" x14ac:dyDescent="0.3">
      <c r="A30" s="49"/>
      <c r="C30" s="98" t="s">
        <v>274</v>
      </c>
      <c r="D30" s="50"/>
      <c r="E30" s="51"/>
      <c r="G30" s="29"/>
      <c r="I30" s="29"/>
      <c r="M30" s="52"/>
      <c r="N30" s="277" t="s">
        <v>136</v>
      </c>
      <c r="O30" s="277"/>
      <c r="P30" s="277"/>
    </row>
    <row r="31" spans="1:18" x14ac:dyDescent="0.25">
      <c r="A31" s="47"/>
      <c r="C31" s="97" t="s">
        <v>255</v>
      </c>
      <c r="D31" s="29"/>
      <c r="E31" s="30"/>
      <c r="G31" s="29"/>
      <c r="I31" s="29"/>
      <c r="M31" s="31"/>
      <c r="N31" s="278" t="s">
        <v>138</v>
      </c>
      <c r="O31" s="278"/>
      <c r="P31" s="278"/>
    </row>
  </sheetData>
  <customSheetViews>
    <customSheetView guid="{DE3A1FFE-44A0-41BD-98AB-2A2226968564}" showPageBreaks="1" printArea="1" view="pageBreakPreview">
      <pane xSplit="1" ySplit="14" topLeftCell="B15" activePane="bottomRight" state="frozen"/>
      <selection pane="bottomRight" activeCell="R19" sqref="R19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18" activePane="bottomRight" state="frozen"/>
      <selection pane="bottomRight" activeCell="P18" sqref="P18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view="pageBreakPreview">
      <pane xSplit="1" ySplit="14" topLeftCell="B15" activePane="bottomRight" state="frozen"/>
      <selection pane="bottomRight" activeCell="R19" sqref="R19"/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view="pageBreakPreview">
      <pane xSplit="1" ySplit="14" topLeftCell="B15" activePane="bottomRight" state="frozen"/>
      <selection pane="bottomRight" activeCell="R24" sqref="R23:R24"/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998FCB8-1FEB-4076-ACE6-A225EE4366B3}" showPageBreaks="1" printArea="1" view="pageBreakPreview">
      <pane xSplit="1" ySplit="14" topLeftCell="B15" activePane="bottomRight" state="frozen"/>
      <selection pane="bottomRight" activeCell="R18" sqref="R18"/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3">
    <mergeCell ref="A3:S3"/>
    <mergeCell ref="A4:S4"/>
    <mergeCell ref="L11:P11"/>
    <mergeCell ref="A13:C13"/>
    <mergeCell ref="E13:H13"/>
    <mergeCell ref="P12:P14"/>
    <mergeCell ref="N26:P26"/>
    <mergeCell ref="N30:P30"/>
    <mergeCell ref="N31:P31"/>
    <mergeCell ref="A15:C15"/>
    <mergeCell ref="E15:H15"/>
    <mergeCell ref="A20:C20"/>
    <mergeCell ref="E19:H19"/>
  </mergeCells>
  <printOptions horizontalCentered="1"/>
  <pageMargins left="0.75" right="0.5" top="1" bottom="1" header="0.75" footer="0.5"/>
  <pageSetup paperSize="5" scale="90" orientation="landscape" horizontalDpi="4294967293" verticalDpi="300" r:id="rId6"/>
  <headerFooter alignWithMargins="0">
    <oddHeader xml:space="preserve">&amp;R&amp;"Arial,Bold"&amp;10    </oddHeader>
    <oddFooter>&amp;C&amp;"Arial Narrow,Regular"&amp;9Page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BreakPreview" zoomScaleSheetLayoutView="100" workbookViewId="0">
      <selection activeCell="H9" sqref="H9"/>
    </sheetView>
  </sheetViews>
  <sheetFormatPr defaultRowHeight="15.5" x14ac:dyDescent="0.35"/>
  <cols>
    <col min="1" max="1" width="8.84375" customWidth="1"/>
    <col min="2" max="2" width="8.84375" style="205" customWidth="1"/>
    <col min="3" max="3" width="19.84375" style="206" customWidth="1"/>
    <col min="4" max="4" width="16" customWidth="1"/>
    <col min="5" max="5" width="17.07421875" customWidth="1"/>
  </cols>
  <sheetData>
    <row r="1" spans="1:5" ht="16.5" x14ac:dyDescent="0.35">
      <c r="A1" s="314" t="s">
        <v>828</v>
      </c>
      <c r="B1" s="314"/>
      <c r="C1" s="217" t="s">
        <v>829</v>
      </c>
      <c r="D1" s="217" t="s">
        <v>830</v>
      </c>
      <c r="E1" s="217" t="s">
        <v>126</v>
      </c>
    </row>
    <row r="2" spans="1:5" ht="17.149999999999999" customHeight="1" x14ac:dyDescent="0.35">
      <c r="A2" s="207" t="s">
        <v>795</v>
      </c>
      <c r="B2" s="208">
        <v>1011</v>
      </c>
      <c r="C2" s="209">
        <f>'1011'!J89</f>
        <v>771612084.57000005</v>
      </c>
      <c r="D2" s="210">
        <f>14461.2+1500000</f>
        <v>1514461.2</v>
      </c>
      <c r="E2" s="211">
        <f>C2+D2</f>
        <v>773126545.7700001</v>
      </c>
    </row>
    <row r="3" spans="1:5" ht="17.149999999999999" customHeight="1" x14ac:dyDescent="0.35">
      <c r="A3" s="210" t="s">
        <v>796</v>
      </c>
      <c r="B3" s="208">
        <v>1021</v>
      </c>
      <c r="C3" s="211">
        <f>'1021'!J153</f>
        <v>40905204.680000007</v>
      </c>
      <c r="D3" s="220">
        <v>0</v>
      </c>
      <c r="E3" s="211">
        <f t="shared" ref="E3:E19" si="0">C3+D3</f>
        <v>40905204.680000007</v>
      </c>
    </row>
    <row r="4" spans="1:5" ht="17.149999999999999" customHeight="1" x14ac:dyDescent="0.35">
      <c r="A4" s="210" t="s">
        <v>797</v>
      </c>
      <c r="B4" s="208">
        <v>1022</v>
      </c>
      <c r="C4" s="211">
        <f>'1022'!J142</f>
        <v>11703331.100000001</v>
      </c>
      <c r="D4" s="220">
        <v>0</v>
      </c>
      <c r="E4" s="211">
        <f t="shared" si="0"/>
        <v>11703331.100000001</v>
      </c>
    </row>
    <row r="5" spans="1:5" ht="17.149999999999999" customHeight="1" x14ac:dyDescent="0.35">
      <c r="A5" s="210" t="s">
        <v>798</v>
      </c>
      <c r="B5" s="208">
        <v>1031</v>
      </c>
      <c r="C5" s="211">
        <f>'1031'!J82</f>
        <v>37408597.850000001</v>
      </c>
      <c r="D5" s="220">
        <v>0</v>
      </c>
      <c r="E5" s="211">
        <f t="shared" si="0"/>
        <v>37408597.850000001</v>
      </c>
    </row>
    <row r="6" spans="1:5" ht="17.149999999999999" customHeight="1" x14ac:dyDescent="0.35">
      <c r="A6" s="210" t="s">
        <v>799</v>
      </c>
      <c r="B6" s="208">
        <v>1032</v>
      </c>
      <c r="C6" s="211">
        <f>'1032'!J153</f>
        <v>16933462.190000001</v>
      </c>
      <c r="D6" s="220">
        <v>0</v>
      </c>
      <c r="E6" s="211">
        <f t="shared" si="0"/>
        <v>16933462.190000001</v>
      </c>
    </row>
    <row r="7" spans="1:5" ht="17.149999999999999" customHeight="1" x14ac:dyDescent="0.35">
      <c r="A7" s="210" t="s">
        <v>800</v>
      </c>
      <c r="B7" s="208">
        <v>1041</v>
      </c>
      <c r="C7" s="211">
        <f>'1041'!J154</f>
        <v>14907800.310000001</v>
      </c>
      <c r="D7" s="220">
        <v>0</v>
      </c>
      <c r="E7" s="211">
        <f t="shared" si="0"/>
        <v>14907800.310000001</v>
      </c>
    </row>
    <row r="8" spans="1:5" ht="17.149999999999999" customHeight="1" x14ac:dyDescent="0.35">
      <c r="A8" s="210" t="s">
        <v>801</v>
      </c>
      <c r="B8" s="208">
        <v>1061</v>
      </c>
      <c r="C8" s="211">
        <f>'1061'!J149</f>
        <v>57645849.870000005</v>
      </c>
      <c r="D8" s="220">
        <v>0</v>
      </c>
      <c r="E8" s="211">
        <f t="shared" si="0"/>
        <v>57645849.870000005</v>
      </c>
    </row>
    <row r="9" spans="1:5" ht="17.149999999999999" customHeight="1" x14ac:dyDescent="0.35">
      <c r="A9" s="210" t="s">
        <v>802</v>
      </c>
      <c r="B9" s="208">
        <v>1071</v>
      </c>
      <c r="C9" s="211">
        <f>'1071'!J141</f>
        <v>10818592.83</v>
      </c>
      <c r="D9" s="220">
        <v>0</v>
      </c>
      <c r="E9" s="211">
        <f t="shared" si="0"/>
        <v>10818592.83</v>
      </c>
    </row>
    <row r="10" spans="1:5" ht="17.149999999999999" customHeight="1" x14ac:dyDescent="0.35">
      <c r="A10" s="210" t="s">
        <v>803</v>
      </c>
      <c r="B10" s="208">
        <v>1081</v>
      </c>
      <c r="C10" s="211">
        <f>'1081'!J90</f>
        <v>19435330.309999999</v>
      </c>
      <c r="D10" s="220">
        <v>0</v>
      </c>
      <c r="E10" s="211">
        <f t="shared" si="0"/>
        <v>19435330.309999999</v>
      </c>
    </row>
    <row r="11" spans="1:5" ht="17.149999999999999" customHeight="1" x14ac:dyDescent="0.35">
      <c r="A11" s="210" t="s">
        <v>804</v>
      </c>
      <c r="B11" s="208">
        <v>1091</v>
      </c>
      <c r="C11" s="211">
        <f>'1091'!J139</f>
        <v>31391632.329999998</v>
      </c>
      <c r="D11" s="220">
        <v>0</v>
      </c>
      <c r="E11" s="211">
        <f t="shared" si="0"/>
        <v>31391632.329999998</v>
      </c>
    </row>
    <row r="12" spans="1:5" ht="17.149999999999999" customHeight="1" x14ac:dyDescent="0.35">
      <c r="A12" s="210" t="s">
        <v>805</v>
      </c>
      <c r="B12" s="208">
        <v>1101</v>
      </c>
      <c r="C12" s="211">
        <f>'1101'!J152</f>
        <v>18782513.930000003</v>
      </c>
      <c r="D12" s="220">
        <v>0</v>
      </c>
      <c r="E12" s="211">
        <f t="shared" si="0"/>
        <v>18782513.930000003</v>
      </c>
    </row>
    <row r="13" spans="1:5" ht="17.149999999999999" customHeight="1" x14ac:dyDescent="0.35">
      <c r="A13" s="210" t="s">
        <v>806</v>
      </c>
      <c r="B13" s="208">
        <v>1131</v>
      </c>
      <c r="C13" s="211">
        <f>'1131'!J133</f>
        <v>7518629.4500000002</v>
      </c>
      <c r="D13" s="220">
        <v>0</v>
      </c>
      <c r="E13" s="211">
        <f t="shared" si="0"/>
        <v>7518629.4500000002</v>
      </c>
    </row>
    <row r="14" spans="1:5" ht="17.149999999999999" customHeight="1" x14ac:dyDescent="0.35">
      <c r="A14" s="210" t="s">
        <v>824</v>
      </c>
      <c r="B14" s="208">
        <v>1201</v>
      </c>
      <c r="C14" s="218">
        <f>'1201'!J77</f>
        <v>3973397.5799999996</v>
      </c>
      <c r="D14" s="220">
        <v>0</v>
      </c>
      <c r="E14" s="211">
        <f t="shared" si="0"/>
        <v>3973397.5799999996</v>
      </c>
    </row>
    <row r="15" spans="1:5" ht="17.149999999999999" customHeight="1" x14ac:dyDescent="0.35">
      <c r="A15" s="210" t="s">
        <v>807</v>
      </c>
      <c r="B15" s="208">
        <v>7611</v>
      </c>
      <c r="C15" s="218">
        <f>'7611'!J151</f>
        <v>26385068.399999999</v>
      </c>
      <c r="D15" s="220">
        <v>0</v>
      </c>
      <c r="E15" s="211">
        <f t="shared" si="0"/>
        <v>26385068.399999999</v>
      </c>
    </row>
    <row r="16" spans="1:5" ht="17.149999999999999" customHeight="1" x14ac:dyDescent="0.35">
      <c r="A16" s="210" t="s">
        <v>808</v>
      </c>
      <c r="B16" s="208">
        <v>8711</v>
      </c>
      <c r="C16" s="218">
        <f>'8711'!J94</f>
        <v>17957581.41</v>
      </c>
      <c r="D16" s="220">
        <v>0</v>
      </c>
      <c r="E16" s="211">
        <f t="shared" si="0"/>
        <v>17957581.41</v>
      </c>
    </row>
    <row r="17" spans="1:5" ht="17.149999999999999" customHeight="1" x14ac:dyDescent="0.35">
      <c r="A17" s="210" t="s">
        <v>809</v>
      </c>
      <c r="B17" s="208">
        <v>8721</v>
      </c>
      <c r="C17" s="218">
        <f>'8721'!J146</f>
        <v>11602692.559999999</v>
      </c>
      <c r="D17" s="220">
        <v>0</v>
      </c>
      <c r="E17" s="211">
        <f t="shared" si="0"/>
        <v>11602692.559999999</v>
      </c>
    </row>
    <row r="18" spans="1:5" ht="17.149999999999999" customHeight="1" x14ac:dyDescent="0.35">
      <c r="A18" s="210" t="s">
        <v>810</v>
      </c>
      <c r="B18" s="208">
        <v>8751</v>
      </c>
      <c r="C18" s="218">
        <f>'8751'!J153</f>
        <v>54579555.230000004</v>
      </c>
      <c r="D18" s="220">
        <v>0</v>
      </c>
      <c r="E18" s="211">
        <f t="shared" si="0"/>
        <v>54579555.230000004</v>
      </c>
    </row>
    <row r="19" spans="1:5" ht="17.149999999999999" customHeight="1" x14ac:dyDescent="0.35">
      <c r="A19" s="210" t="s">
        <v>811</v>
      </c>
      <c r="B19" s="208">
        <v>4411</v>
      </c>
      <c r="C19" s="211">
        <f>'4411'!J153</f>
        <v>14115333.499999996</v>
      </c>
      <c r="D19" s="220">
        <v>0</v>
      </c>
      <c r="E19" s="211">
        <f t="shared" si="0"/>
        <v>14115333.499999996</v>
      </c>
    </row>
    <row r="20" spans="1:5" ht="17.149999999999999" customHeight="1" x14ac:dyDescent="0.35">
      <c r="A20" s="210" t="s">
        <v>812</v>
      </c>
      <c r="B20" s="208">
        <v>4421</v>
      </c>
      <c r="C20" s="218">
        <f>'4421'!J152</f>
        <v>563131639.38999999</v>
      </c>
      <c r="D20" s="210">
        <v>5075200</v>
      </c>
      <c r="E20" s="211">
        <f>C20+D20</f>
        <v>568206839.38999999</v>
      </c>
    </row>
    <row r="21" spans="1:5" ht="17.149999999999999" customHeight="1" x14ac:dyDescent="0.35">
      <c r="A21" s="210" t="s">
        <v>813</v>
      </c>
      <c r="B21" s="208" t="s">
        <v>218</v>
      </c>
      <c r="C21" s="211">
        <f>'3361 (1)'!J124</f>
        <v>5670182.9800000004</v>
      </c>
      <c r="D21" s="220">
        <v>0</v>
      </c>
      <c r="E21" s="211">
        <f t="shared" ref="E21:E22" si="1">C21+D21</f>
        <v>5670182.9800000004</v>
      </c>
    </row>
    <row r="22" spans="1:5" ht="17.149999999999999" customHeight="1" x14ac:dyDescent="0.35">
      <c r="A22" s="210" t="s">
        <v>814</v>
      </c>
      <c r="B22" s="208" t="s">
        <v>223</v>
      </c>
      <c r="C22" s="211">
        <f>'3361 (2)'!J124</f>
        <v>2863492.42</v>
      </c>
      <c r="D22" s="220">
        <v>0</v>
      </c>
      <c r="E22" s="211">
        <f t="shared" si="1"/>
        <v>2863492.42</v>
      </c>
    </row>
    <row r="23" spans="1:5" x14ac:dyDescent="0.35">
      <c r="A23" s="315"/>
      <c r="B23" s="316"/>
      <c r="C23" s="316"/>
      <c r="D23" s="316"/>
      <c r="E23" s="317"/>
    </row>
    <row r="24" spans="1:5" x14ac:dyDescent="0.35">
      <c r="A24" s="318"/>
      <c r="B24" s="319"/>
      <c r="C24" s="319"/>
      <c r="D24" s="319"/>
      <c r="E24" s="320"/>
    </row>
    <row r="25" spans="1:5" ht="47.25" customHeight="1" x14ac:dyDescent="0.35">
      <c r="A25" s="212" t="s">
        <v>817</v>
      </c>
      <c r="B25" s="213" t="s">
        <v>815</v>
      </c>
      <c r="C25" s="209">
        <f>'1999-18-17-GPS'!J59</f>
        <v>3051136.01</v>
      </c>
      <c r="D25" s="220"/>
      <c r="E25" s="209">
        <f>C25+D25</f>
        <v>3051136.01</v>
      </c>
    </row>
    <row r="26" spans="1:5" ht="51.75" customHeight="1" x14ac:dyDescent="0.35">
      <c r="A26" s="212" t="s">
        <v>816</v>
      </c>
      <c r="B26" s="213" t="s">
        <v>818</v>
      </c>
      <c r="C26" s="211">
        <f>'GF-Infra Social 3999-49-69'!J60</f>
        <v>153756367.88999999</v>
      </c>
      <c r="D26" s="220"/>
      <c r="E26" s="209">
        <f t="shared" ref="E26:E34" si="2">C26+D26</f>
        <v>153756367.88999999</v>
      </c>
    </row>
    <row r="27" spans="1:5" ht="50.25" customHeight="1" x14ac:dyDescent="0.35">
      <c r="A27" s="214" t="s">
        <v>819</v>
      </c>
      <c r="B27" s="215" t="s">
        <v>820</v>
      </c>
      <c r="C27" s="211">
        <f>'GF-Infra Economic 8752-53'!J51</f>
        <v>224498669.98999998</v>
      </c>
      <c r="D27" s="220"/>
      <c r="E27" s="209">
        <f t="shared" si="2"/>
        <v>224498669.98999998</v>
      </c>
    </row>
    <row r="28" spans="1:5" x14ac:dyDescent="0.35">
      <c r="A28" s="321"/>
      <c r="B28" s="322"/>
      <c r="C28" s="322"/>
      <c r="D28" s="322"/>
      <c r="E28" s="323"/>
    </row>
    <row r="29" spans="1:5" ht="39.75" customHeight="1" x14ac:dyDescent="0.35">
      <c r="A29" s="214" t="s">
        <v>821</v>
      </c>
      <c r="B29" s="216" t="s">
        <v>822</v>
      </c>
      <c r="C29" s="211">
        <f>'20% Social 4918-6918'!J46</f>
        <v>12126396.060000001</v>
      </c>
      <c r="D29" s="220"/>
      <c r="E29" s="209">
        <f t="shared" si="2"/>
        <v>12126396.060000001</v>
      </c>
    </row>
    <row r="30" spans="1:5" ht="39.75" customHeight="1" x14ac:dyDescent="0.35">
      <c r="A30" s="214" t="s">
        <v>823</v>
      </c>
      <c r="B30" s="208">
        <v>8918</v>
      </c>
      <c r="C30" s="211">
        <f>'20% Economic 8918'!J26</f>
        <v>118030638.23999999</v>
      </c>
      <c r="D30" s="220"/>
      <c r="E30" s="209">
        <f t="shared" si="2"/>
        <v>118030638.23999999</v>
      </c>
    </row>
    <row r="31" spans="1:5" x14ac:dyDescent="0.35">
      <c r="A31" s="321"/>
      <c r="B31" s="322"/>
      <c r="C31" s="322"/>
      <c r="D31" s="322"/>
      <c r="E31" s="323"/>
    </row>
    <row r="32" spans="1:5" ht="17.149999999999999" customHeight="1" x14ac:dyDescent="0.35">
      <c r="A32" s="214" t="s">
        <v>826</v>
      </c>
      <c r="B32" s="208">
        <v>9940</v>
      </c>
      <c r="C32" s="211">
        <f>'9940'!J122</f>
        <v>108578917.66</v>
      </c>
      <c r="D32" s="220"/>
      <c r="E32" s="209">
        <f t="shared" si="2"/>
        <v>108578917.66</v>
      </c>
    </row>
    <row r="33" spans="1:5" ht="17.149999999999999" customHeight="1" x14ac:dyDescent="0.35">
      <c r="A33" s="214" t="s">
        <v>825</v>
      </c>
      <c r="B33" s="208">
        <v>9991</v>
      </c>
      <c r="C33" s="211">
        <f>'9991 (BGP)'!J59</f>
        <v>138866973.69999999</v>
      </c>
      <c r="D33" s="220"/>
      <c r="E33" s="209">
        <f t="shared" si="2"/>
        <v>138866973.69999999</v>
      </c>
    </row>
    <row r="34" spans="1:5" ht="17.149999999999999" customHeight="1" x14ac:dyDescent="0.35">
      <c r="A34" s="214" t="s">
        <v>795</v>
      </c>
      <c r="B34" s="208">
        <v>9999</v>
      </c>
      <c r="C34" s="211">
        <f>'9999'!J22</f>
        <v>189000</v>
      </c>
      <c r="D34" s="220"/>
      <c r="E34" s="209">
        <f t="shared" si="2"/>
        <v>189000</v>
      </c>
    </row>
    <row r="36" spans="1:5" ht="16" thickBot="1" x14ac:dyDescent="0.4">
      <c r="A36" s="324" t="s">
        <v>831</v>
      </c>
      <c r="B36" s="324"/>
      <c r="C36" s="222">
        <f>SUM(C2:C34)</f>
        <v>2498440072.4400001</v>
      </c>
      <c r="D36" s="221"/>
      <c r="E36" s="222">
        <f>SUM(E2:E34)</f>
        <v>2505029733.6399999</v>
      </c>
    </row>
    <row r="37" spans="1:5" ht="16" thickTop="1" x14ac:dyDescent="0.35"/>
  </sheetData>
  <customSheetViews>
    <customSheetView guid="{DE3A1FFE-44A0-41BD-98AB-2A2226968564}" showPageBreaks="1" view="pageBreakPreview">
      <selection activeCell="K8" sqref="K8"/>
      <pageMargins left="0.7" right="0.7" top="0.75" bottom="0.75" header="0.3" footer="0.3"/>
      <pageSetup scale="95" orientation="portrait" r:id="rId1"/>
    </customSheetView>
    <customSheetView guid="{EE975321-C15E-44A7-AFC6-A307116A4F6E}" showPageBreaks="1" view="pageBreakPreview">
      <selection activeCell="D15" sqref="D15"/>
      <pageMargins left="0.7" right="0.7" top="0.75" bottom="0.75" header="0.3" footer="0.3"/>
      <pageSetup scale="95" orientation="portrait" r:id="rId2"/>
    </customSheetView>
    <customSheetView guid="{1998FCB8-1FEB-4076-ACE6-A225EE4366B3}" showPageBreaks="1" view="pageBreakPreview">
      <selection activeCell="K8" sqref="K8"/>
      <pageMargins left="0.7" right="0.7" top="0.75" bottom="0.75" header="0.3" footer="0.3"/>
      <pageSetup scale="95" orientation="portrait" r:id="rId3"/>
    </customSheetView>
  </customSheetViews>
  <mergeCells count="5">
    <mergeCell ref="A1:B1"/>
    <mergeCell ref="A23:E24"/>
    <mergeCell ref="A28:E28"/>
    <mergeCell ref="A31:E31"/>
    <mergeCell ref="A36:B36"/>
  </mergeCells>
  <pageMargins left="0.7" right="0.7" top="0.75" bottom="0.75" header="0.3" footer="0.3"/>
  <pageSetup scale="95" orientation="portrait" r:id="rId4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2"/>
  <sheetViews>
    <sheetView view="pageBreakPreview" zoomScaleNormal="100" zoomScaleSheetLayoutView="100" workbookViewId="0">
      <selection activeCell="D257" sqref="D257"/>
    </sheetView>
  </sheetViews>
  <sheetFormatPr defaultColWidth="7.765625" defaultRowHeight="14" x14ac:dyDescent="0.3"/>
  <cols>
    <col min="1" max="1" width="34.3046875" style="326" customWidth="1"/>
    <col min="2" max="3" width="10.765625" style="326" customWidth="1"/>
    <col min="4" max="7" width="13.3046875" style="326" customWidth="1"/>
    <col min="8" max="8" width="15.3046875" style="326" customWidth="1"/>
    <col min="9" max="9" width="13.07421875" style="326" bestFit="1" customWidth="1"/>
    <col min="10" max="11" width="14.3828125" style="326" bestFit="1" customWidth="1"/>
    <col min="12" max="17" width="7.765625" style="326"/>
    <col min="18" max="18" width="13.15234375" style="326" customWidth="1"/>
    <col min="19" max="16384" width="7.765625" style="326"/>
  </cols>
  <sheetData>
    <row r="1" spans="1:17" x14ac:dyDescent="0.3">
      <c r="A1" s="325" t="s">
        <v>874</v>
      </c>
    </row>
    <row r="2" spans="1:17" x14ac:dyDescent="0.3">
      <c r="A2" s="325" t="s">
        <v>875</v>
      </c>
    </row>
    <row r="3" spans="1:17" x14ac:dyDescent="0.3">
      <c r="A3" s="325"/>
    </row>
    <row r="4" spans="1:17" x14ac:dyDescent="0.3">
      <c r="A4" s="325"/>
    </row>
    <row r="5" spans="1:17" ht="16.5" x14ac:dyDescent="0.35">
      <c r="A5" s="327" t="s">
        <v>876</v>
      </c>
      <c r="B5" s="327"/>
      <c r="C5" s="327"/>
      <c r="D5" s="327"/>
      <c r="E5" s="327"/>
      <c r="F5" s="327"/>
      <c r="G5" s="327"/>
      <c r="H5" s="327"/>
      <c r="I5" s="328"/>
      <c r="J5" s="328"/>
      <c r="K5" s="328"/>
      <c r="L5" s="328"/>
      <c r="M5" s="328"/>
      <c r="N5" s="328"/>
      <c r="O5" s="328"/>
      <c r="P5" s="328"/>
      <c r="Q5" s="328"/>
    </row>
    <row r="6" spans="1:17" ht="16.5" x14ac:dyDescent="0.35">
      <c r="A6" s="329"/>
      <c r="B6" s="329"/>
      <c r="C6" s="329"/>
      <c r="D6" s="329"/>
      <c r="E6" s="329"/>
      <c r="F6" s="329"/>
      <c r="G6" s="329"/>
      <c r="H6" s="329"/>
      <c r="I6" s="328"/>
      <c r="J6" s="328"/>
      <c r="K6" s="328"/>
      <c r="L6" s="328"/>
      <c r="M6" s="328"/>
      <c r="N6" s="328"/>
      <c r="O6" s="328"/>
      <c r="P6" s="328"/>
      <c r="Q6" s="328"/>
    </row>
    <row r="7" spans="1:17" ht="15.5" x14ac:dyDescent="0.3">
      <c r="A7" s="330" t="s">
        <v>877</v>
      </c>
      <c r="B7" s="330"/>
      <c r="C7" s="330"/>
      <c r="D7" s="330"/>
      <c r="E7" s="330"/>
      <c r="F7" s="330"/>
      <c r="G7" s="330"/>
      <c r="H7" s="330"/>
      <c r="I7" s="331"/>
      <c r="J7" s="331"/>
      <c r="K7" s="331"/>
      <c r="L7" s="331"/>
      <c r="M7" s="331"/>
      <c r="N7" s="331"/>
      <c r="O7" s="331"/>
      <c r="P7" s="331"/>
      <c r="Q7" s="331"/>
    </row>
    <row r="9" spans="1:17" ht="15.5" x14ac:dyDescent="0.35">
      <c r="A9" s="332" t="s">
        <v>878</v>
      </c>
      <c r="B9" s="332"/>
      <c r="C9" s="332"/>
      <c r="D9" s="332"/>
      <c r="E9" s="332"/>
      <c r="F9" s="332"/>
      <c r="G9" s="332"/>
      <c r="H9" s="332"/>
      <c r="I9" s="329"/>
      <c r="J9" s="329"/>
      <c r="K9" s="329"/>
      <c r="L9" s="329"/>
      <c r="M9" s="329"/>
      <c r="N9" s="329"/>
      <c r="O9" s="329"/>
      <c r="P9" s="329"/>
      <c r="Q9" s="329"/>
    </row>
    <row r="11" spans="1:17" x14ac:dyDescent="0.3">
      <c r="A11" s="333" t="s">
        <v>879</v>
      </c>
      <c r="B11" s="333" t="s">
        <v>111</v>
      </c>
      <c r="C11" s="333" t="s">
        <v>880</v>
      </c>
      <c r="D11" s="333" t="s">
        <v>881</v>
      </c>
      <c r="E11" s="334" t="s">
        <v>882</v>
      </c>
      <c r="F11" s="335"/>
      <c r="G11" s="335"/>
      <c r="H11" s="333" t="s">
        <v>883</v>
      </c>
      <c r="I11" s="326" t="s">
        <v>267</v>
      </c>
    </row>
    <row r="12" spans="1:17" x14ac:dyDescent="0.3">
      <c r="A12" s="336"/>
      <c r="B12" s="336"/>
      <c r="C12" s="336"/>
      <c r="D12" s="336"/>
      <c r="E12" s="337" t="s">
        <v>122</v>
      </c>
      <c r="F12" s="338" t="s">
        <v>124</v>
      </c>
      <c r="G12" s="339" t="s">
        <v>126</v>
      </c>
      <c r="H12" s="336"/>
    </row>
    <row r="13" spans="1:17" x14ac:dyDescent="0.3">
      <c r="A13" s="336"/>
      <c r="B13" s="336"/>
      <c r="C13" s="336"/>
      <c r="D13" s="336"/>
      <c r="E13" s="337" t="s">
        <v>123</v>
      </c>
      <c r="F13" s="338" t="s">
        <v>125</v>
      </c>
      <c r="G13" s="339"/>
      <c r="H13" s="336"/>
    </row>
    <row r="14" spans="1:17" x14ac:dyDescent="0.3">
      <c r="A14" s="340" t="s">
        <v>3</v>
      </c>
      <c r="B14" s="340" t="s">
        <v>4</v>
      </c>
      <c r="C14" s="340" t="s">
        <v>5</v>
      </c>
      <c r="D14" s="340" t="s">
        <v>127</v>
      </c>
      <c r="E14" s="341" t="s">
        <v>128</v>
      </c>
      <c r="F14" s="342" t="s">
        <v>129</v>
      </c>
      <c r="G14" s="341" t="s">
        <v>130</v>
      </c>
      <c r="H14" s="340" t="s">
        <v>884</v>
      </c>
    </row>
    <row r="15" spans="1:17" x14ac:dyDescent="0.3">
      <c r="A15" s="343"/>
      <c r="B15" s="343"/>
      <c r="C15" s="343"/>
      <c r="D15" s="343"/>
      <c r="E15" s="344"/>
      <c r="F15" s="345"/>
      <c r="G15" s="344"/>
      <c r="H15" s="343"/>
    </row>
    <row r="16" spans="1:17" x14ac:dyDescent="0.3">
      <c r="A16" s="346" t="s">
        <v>885</v>
      </c>
      <c r="B16" s="347"/>
      <c r="C16" s="347"/>
      <c r="D16" s="348">
        <v>87803331.549999997</v>
      </c>
      <c r="E16" s="348">
        <v>8683710795.1100006</v>
      </c>
      <c r="F16" s="349"/>
      <c r="G16" s="348">
        <v>8683710795.1100006</v>
      </c>
      <c r="H16" s="350"/>
      <c r="I16" s="351"/>
    </row>
    <row r="17" spans="1:9" x14ac:dyDescent="0.3">
      <c r="A17" s="346" t="s">
        <v>886</v>
      </c>
      <c r="B17" s="347"/>
      <c r="C17" s="347"/>
      <c r="D17" s="347"/>
      <c r="E17" s="347"/>
      <c r="F17" s="347"/>
      <c r="G17" s="347"/>
      <c r="H17" s="347"/>
      <c r="I17" s="351"/>
    </row>
    <row r="18" spans="1:9" x14ac:dyDescent="0.3">
      <c r="A18" s="352" t="s">
        <v>887</v>
      </c>
      <c r="B18" s="347"/>
      <c r="C18" s="347"/>
      <c r="D18" s="347"/>
      <c r="E18" s="347"/>
      <c r="F18" s="347"/>
      <c r="G18" s="347"/>
      <c r="H18" s="347"/>
      <c r="I18" s="351"/>
    </row>
    <row r="19" spans="1:9" x14ac:dyDescent="0.3">
      <c r="A19" s="353" t="s">
        <v>888</v>
      </c>
      <c r="B19" s="351"/>
      <c r="C19" s="347"/>
      <c r="D19" s="347"/>
      <c r="E19" s="347"/>
      <c r="F19" s="347"/>
      <c r="G19" s="347"/>
      <c r="H19" s="347"/>
      <c r="I19" s="351"/>
    </row>
    <row r="20" spans="1:9" x14ac:dyDescent="0.3">
      <c r="A20" s="354" t="s">
        <v>889</v>
      </c>
      <c r="B20" s="355" t="s">
        <v>890</v>
      </c>
      <c r="C20" s="355" t="s">
        <v>891</v>
      </c>
      <c r="D20" s="356">
        <f>SUM(D21:D23)</f>
        <v>326024330.00999999</v>
      </c>
      <c r="E20" s="356">
        <f t="shared" ref="E20:F20" si="0">SUM(E21:E23)</f>
        <v>187713592.66999999</v>
      </c>
      <c r="F20" s="356">
        <f t="shared" si="0"/>
        <v>303086407.33000004</v>
      </c>
      <c r="G20" s="356">
        <f>SUM(G21:G23)</f>
        <v>490800000</v>
      </c>
      <c r="H20" s="356">
        <f>SUM(H21:H23)</f>
        <v>505800000</v>
      </c>
      <c r="I20" s="357"/>
    </row>
    <row r="21" spans="1:9" x14ac:dyDescent="0.3">
      <c r="A21" s="358" t="s">
        <v>892</v>
      </c>
      <c r="B21" s="347"/>
      <c r="C21" s="347"/>
      <c r="D21" s="359">
        <v>260837379.84999999</v>
      </c>
      <c r="E21" s="359">
        <v>144765511.28999999</v>
      </c>
      <c r="F21" s="359">
        <f t="shared" ref="F21:F23" si="1">G21-E21</f>
        <v>238234488.71000001</v>
      </c>
      <c r="G21" s="359">
        <v>383000000</v>
      </c>
      <c r="H21" s="359">
        <v>398000000</v>
      </c>
      <c r="I21" s="351"/>
    </row>
    <row r="22" spans="1:9" x14ac:dyDescent="0.3">
      <c r="A22" s="358" t="s">
        <v>893</v>
      </c>
      <c r="B22" s="360"/>
      <c r="C22" s="347"/>
      <c r="D22" s="359">
        <v>42500360.07</v>
      </c>
      <c r="E22" s="359">
        <v>30310466</v>
      </c>
      <c r="F22" s="359">
        <f t="shared" si="1"/>
        <v>46689534</v>
      </c>
      <c r="G22" s="359">
        <v>77000000</v>
      </c>
      <c r="H22" s="359">
        <v>77000000</v>
      </c>
      <c r="I22" s="351"/>
    </row>
    <row r="23" spans="1:9" x14ac:dyDescent="0.3">
      <c r="A23" s="358" t="s">
        <v>894</v>
      </c>
      <c r="B23" s="361" t="s">
        <v>895</v>
      </c>
      <c r="C23" s="347"/>
      <c r="D23" s="359">
        <v>22686590.09</v>
      </c>
      <c r="E23" s="359">
        <v>12637615.380000001</v>
      </c>
      <c r="F23" s="359">
        <f t="shared" si="1"/>
        <v>18162384.619999997</v>
      </c>
      <c r="G23" s="359">
        <v>30800000</v>
      </c>
      <c r="H23" s="359">
        <v>30800000</v>
      </c>
      <c r="I23" s="351"/>
    </row>
    <row r="24" spans="1:9" x14ac:dyDescent="0.3">
      <c r="A24" s="354" t="s">
        <v>896</v>
      </c>
      <c r="B24" s="362"/>
      <c r="C24" s="347"/>
      <c r="D24" s="356">
        <f>SUM(D26:D30)</f>
        <v>75173275.710000008</v>
      </c>
      <c r="E24" s="356">
        <f t="shared" ref="E24:F24" si="2">SUM(E26:E30)</f>
        <v>52634170.890000001</v>
      </c>
      <c r="F24" s="356">
        <f t="shared" si="2"/>
        <v>36165829.109999999</v>
      </c>
      <c r="G24" s="356">
        <f>SUM(G26:G30)</f>
        <v>88800000</v>
      </c>
      <c r="H24" s="356">
        <f>SUM(H26:H30)</f>
        <v>88800000</v>
      </c>
      <c r="I24" s="351"/>
    </row>
    <row r="25" spans="1:9" x14ac:dyDescent="0.3">
      <c r="A25" s="358" t="s">
        <v>897</v>
      </c>
      <c r="B25" s="363"/>
      <c r="C25" s="347"/>
      <c r="D25" s="350"/>
      <c r="E25" s="350"/>
      <c r="F25" s="350"/>
      <c r="G25" s="350"/>
      <c r="H25" s="350"/>
      <c r="I25" s="351"/>
    </row>
    <row r="26" spans="1:9" x14ac:dyDescent="0.3">
      <c r="A26" s="364" t="s">
        <v>898</v>
      </c>
      <c r="B26" s="355" t="s">
        <v>899</v>
      </c>
      <c r="C26" s="355" t="s">
        <v>891</v>
      </c>
      <c r="D26" s="359">
        <v>845975.83</v>
      </c>
      <c r="E26" s="350"/>
      <c r="F26" s="359">
        <f>G26-E26</f>
        <v>3600000</v>
      </c>
      <c r="G26" s="359">
        <v>3600000</v>
      </c>
      <c r="H26" s="359">
        <v>3600000</v>
      </c>
      <c r="I26" s="351"/>
    </row>
    <row r="27" spans="1:9" x14ac:dyDescent="0.3">
      <c r="A27" s="358" t="s">
        <v>900</v>
      </c>
      <c r="B27" s="355" t="s">
        <v>901</v>
      </c>
      <c r="C27" s="355" t="s">
        <v>891</v>
      </c>
      <c r="D27" s="359">
        <v>2561500</v>
      </c>
      <c r="E27" s="359">
        <v>3664600</v>
      </c>
      <c r="F27" s="359">
        <f t="shared" ref="F27:F40" si="3">G27-E27</f>
        <v>1835400</v>
      </c>
      <c r="G27" s="359">
        <v>5500000</v>
      </c>
      <c r="H27" s="359">
        <v>5500000</v>
      </c>
      <c r="I27" s="351"/>
    </row>
    <row r="28" spans="1:9" x14ac:dyDescent="0.3">
      <c r="A28" s="358" t="s">
        <v>902</v>
      </c>
      <c r="B28" s="355" t="s">
        <v>903</v>
      </c>
      <c r="C28" s="355" t="s">
        <v>891</v>
      </c>
      <c r="D28" s="359">
        <v>1043344.79</v>
      </c>
      <c r="E28" s="359">
        <v>35360.58</v>
      </c>
      <c r="F28" s="359">
        <f t="shared" si="3"/>
        <v>7864639.4199999999</v>
      </c>
      <c r="G28" s="359">
        <v>7900000</v>
      </c>
      <c r="H28" s="359">
        <v>7900000</v>
      </c>
      <c r="I28" s="351"/>
    </row>
    <row r="29" spans="1:9" x14ac:dyDescent="0.3">
      <c r="A29" s="358" t="s">
        <v>904</v>
      </c>
      <c r="B29" s="355" t="s">
        <v>905</v>
      </c>
      <c r="C29" s="355" t="s">
        <v>891</v>
      </c>
      <c r="D29" s="359">
        <v>67893206.579999998</v>
      </c>
      <c r="E29" s="359">
        <v>48044112.130000003</v>
      </c>
      <c r="F29" s="359">
        <f t="shared" si="3"/>
        <v>19955887.869999997</v>
      </c>
      <c r="G29" s="359">
        <v>68000000</v>
      </c>
      <c r="H29" s="359">
        <v>68000000</v>
      </c>
      <c r="I29" s="351"/>
    </row>
    <row r="30" spans="1:9" x14ac:dyDescent="0.3">
      <c r="A30" s="358" t="s">
        <v>906</v>
      </c>
      <c r="B30" s="355" t="s">
        <v>907</v>
      </c>
      <c r="C30" s="355" t="s">
        <v>891</v>
      </c>
      <c r="D30" s="359">
        <v>2829248.51</v>
      </c>
      <c r="E30" s="359">
        <v>890098.18</v>
      </c>
      <c r="F30" s="359">
        <f t="shared" si="3"/>
        <v>2909901.82</v>
      </c>
      <c r="G30" s="359">
        <v>3800000</v>
      </c>
      <c r="H30" s="359">
        <v>3800000</v>
      </c>
      <c r="I30" s="351"/>
    </row>
    <row r="31" spans="1:9" x14ac:dyDescent="0.3">
      <c r="A31" s="354" t="s">
        <v>908</v>
      </c>
      <c r="B31" s="355"/>
      <c r="C31" s="347"/>
      <c r="D31" s="356">
        <f>D32+D33+D34+D41</f>
        <v>57833643.850000001</v>
      </c>
      <c r="E31" s="356">
        <f>E32+E33+E34+E41</f>
        <v>44899499.780000001</v>
      </c>
      <c r="F31" s="356">
        <f t="shared" si="3"/>
        <v>41269000.219999999</v>
      </c>
      <c r="G31" s="356">
        <f>G32+G33+G34+G41</f>
        <v>86168500</v>
      </c>
      <c r="H31" s="356">
        <f>H32+H33+H34+H41</f>
        <v>86168500</v>
      </c>
      <c r="I31" s="351"/>
    </row>
    <row r="32" spans="1:9" x14ac:dyDescent="0.3">
      <c r="A32" s="358" t="s">
        <v>909</v>
      </c>
      <c r="B32" s="355" t="s">
        <v>910</v>
      </c>
      <c r="C32" s="355" t="s">
        <v>891</v>
      </c>
      <c r="D32" s="359">
        <v>1831800</v>
      </c>
      <c r="E32" s="359">
        <v>1729200</v>
      </c>
      <c r="F32" s="359">
        <f t="shared" si="3"/>
        <v>470800</v>
      </c>
      <c r="G32" s="359">
        <v>2200000</v>
      </c>
      <c r="H32" s="359">
        <v>2200000</v>
      </c>
      <c r="I32" s="351"/>
    </row>
    <row r="33" spans="1:9" x14ac:dyDescent="0.3">
      <c r="A33" s="358" t="s">
        <v>911</v>
      </c>
      <c r="B33" s="355" t="s">
        <v>912</v>
      </c>
      <c r="C33" s="355" t="s">
        <v>891</v>
      </c>
      <c r="D33" s="359">
        <v>50907501.310000002</v>
      </c>
      <c r="E33" s="359">
        <v>41090233.789999999</v>
      </c>
      <c r="F33" s="359">
        <f t="shared" si="3"/>
        <v>38909766.210000001</v>
      </c>
      <c r="G33" s="359">
        <v>80000000</v>
      </c>
      <c r="H33" s="359">
        <v>80000000</v>
      </c>
      <c r="I33" s="351"/>
    </row>
    <row r="34" spans="1:9" x14ac:dyDescent="0.3">
      <c r="A34" s="358" t="s">
        <v>913</v>
      </c>
      <c r="B34" s="355" t="s">
        <v>914</v>
      </c>
      <c r="C34" s="355" t="s">
        <v>891</v>
      </c>
      <c r="D34" s="359">
        <f>SUM(D35:D40)</f>
        <v>2242810</v>
      </c>
      <c r="E34" s="359">
        <f t="shared" ref="E34" si="4">SUM(E35:E40)</f>
        <v>138000</v>
      </c>
      <c r="F34" s="359">
        <f t="shared" si="3"/>
        <v>925000</v>
      </c>
      <c r="G34" s="359">
        <f>SUM(G35:G40)</f>
        <v>1063000</v>
      </c>
      <c r="H34" s="359">
        <f>SUM(H35:H40)</f>
        <v>1063000</v>
      </c>
      <c r="I34" s="351"/>
    </row>
    <row r="35" spans="1:9" x14ac:dyDescent="0.3">
      <c r="A35" s="365" t="s">
        <v>915</v>
      </c>
      <c r="B35" s="366"/>
      <c r="C35" s="367"/>
      <c r="D35" s="356">
        <v>10000</v>
      </c>
      <c r="E35" s="356">
        <v>1000</v>
      </c>
      <c r="F35" s="356">
        <f t="shared" si="3"/>
        <v>2000</v>
      </c>
      <c r="G35" s="356">
        <v>3000</v>
      </c>
      <c r="H35" s="356">
        <v>3000</v>
      </c>
      <c r="I35" s="351"/>
    </row>
    <row r="36" spans="1:9" x14ac:dyDescent="0.3">
      <c r="A36" s="368" t="s">
        <v>916</v>
      </c>
      <c r="B36" s="369"/>
      <c r="C36" s="370"/>
      <c r="D36" s="371">
        <v>55000</v>
      </c>
      <c r="E36" s="371">
        <v>5000</v>
      </c>
      <c r="F36" s="371">
        <f t="shared" si="3"/>
        <v>60000</v>
      </c>
      <c r="G36" s="371">
        <v>65000</v>
      </c>
      <c r="H36" s="371">
        <v>65000</v>
      </c>
      <c r="I36" s="351"/>
    </row>
    <row r="37" spans="1:9" x14ac:dyDescent="0.3">
      <c r="A37" s="372" t="s">
        <v>917</v>
      </c>
      <c r="B37" s="355"/>
      <c r="C37" s="347"/>
      <c r="D37" s="350">
        <v>3000</v>
      </c>
      <c r="E37" s="350"/>
      <c r="F37" s="350">
        <f t="shared" si="3"/>
        <v>80000</v>
      </c>
      <c r="G37" s="350">
        <v>80000</v>
      </c>
      <c r="H37" s="350">
        <v>80000</v>
      </c>
      <c r="I37" s="351"/>
    </row>
    <row r="38" spans="1:9" x14ac:dyDescent="0.3">
      <c r="A38" s="372" t="s">
        <v>918</v>
      </c>
      <c r="B38" s="355"/>
      <c r="C38" s="347"/>
      <c r="D38" s="350">
        <v>192310</v>
      </c>
      <c r="E38" s="350"/>
      <c r="F38" s="350">
        <f t="shared" si="3"/>
        <v>800000</v>
      </c>
      <c r="G38" s="350">
        <v>800000</v>
      </c>
      <c r="H38" s="350">
        <v>800000</v>
      </c>
      <c r="I38" s="351"/>
    </row>
    <row r="39" spans="1:9" x14ac:dyDescent="0.3">
      <c r="A39" s="372" t="s">
        <v>919</v>
      </c>
      <c r="B39" s="355"/>
      <c r="C39" s="347"/>
      <c r="D39" s="350">
        <v>1980000</v>
      </c>
      <c r="E39" s="350">
        <v>132000</v>
      </c>
      <c r="F39" s="373">
        <f t="shared" si="3"/>
        <v>-32000</v>
      </c>
      <c r="G39" s="350">
        <v>100000</v>
      </c>
      <c r="H39" s="350">
        <v>100000</v>
      </c>
      <c r="I39" s="351"/>
    </row>
    <row r="40" spans="1:9" x14ac:dyDescent="0.3">
      <c r="A40" s="372" t="s">
        <v>920</v>
      </c>
      <c r="B40" s="355"/>
      <c r="C40" s="347"/>
      <c r="D40" s="350">
        <v>2500</v>
      </c>
      <c r="E40" s="350"/>
      <c r="F40" s="350">
        <f t="shared" si="3"/>
        <v>15000</v>
      </c>
      <c r="G40" s="350">
        <v>15000</v>
      </c>
      <c r="H40" s="350">
        <v>15000</v>
      </c>
      <c r="I40" s="351"/>
    </row>
    <row r="41" spans="1:9" x14ac:dyDescent="0.3">
      <c r="A41" s="358" t="s">
        <v>921</v>
      </c>
      <c r="B41" s="355"/>
      <c r="C41" s="347"/>
      <c r="D41" s="359">
        <f>SUM(D42:D44)</f>
        <v>2851532.54</v>
      </c>
      <c r="E41" s="359">
        <f t="shared" ref="E41" si="5">SUM(E42:E44)</f>
        <v>1942065.99</v>
      </c>
      <c r="F41" s="359">
        <f>G41-E41</f>
        <v>963434.01</v>
      </c>
      <c r="G41" s="359">
        <f>SUM(G42:G44)</f>
        <v>2905500</v>
      </c>
      <c r="H41" s="359">
        <f>SUM(H42:H44)</f>
        <v>2905500</v>
      </c>
      <c r="I41" s="351"/>
    </row>
    <row r="42" spans="1:9" x14ac:dyDescent="0.3">
      <c r="A42" s="372" t="s">
        <v>922</v>
      </c>
      <c r="B42" s="355" t="s">
        <v>923</v>
      </c>
      <c r="C42" s="355" t="s">
        <v>891</v>
      </c>
      <c r="D42" s="350">
        <v>35299</v>
      </c>
      <c r="E42" s="350">
        <v>22872</v>
      </c>
      <c r="F42" s="350">
        <v>27128</v>
      </c>
      <c r="G42" s="350">
        <v>50000</v>
      </c>
      <c r="H42" s="350">
        <v>50000</v>
      </c>
      <c r="I42" s="351"/>
    </row>
    <row r="43" spans="1:9" x14ac:dyDescent="0.3">
      <c r="A43" s="372" t="s">
        <v>924</v>
      </c>
      <c r="B43" s="355" t="s">
        <v>895</v>
      </c>
      <c r="C43" s="355" t="s">
        <v>891</v>
      </c>
      <c r="D43" s="350">
        <v>2768795.18</v>
      </c>
      <c r="E43" s="350">
        <v>1852475.81</v>
      </c>
      <c r="F43" s="350">
        <v>647524.18999999994</v>
      </c>
      <c r="G43" s="350">
        <v>2500000</v>
      </c>
      <c r="H43" s="350">
        <v>2500000</v>
      </c>
      <c r="I43" s="351"/>
    </row>
    <row r="44" spans="1:9" x14ac:dyDescent="0.3">
      <c r="A44" s="372" t="s">
        <v>925</v>
      </c>
      <c r="B44" s="355" t="s">
        <v>926</v>
      </c>
      <c r="C44" s="355" t="s">
        <v>891</v>
      </c>
      <c r="D44" s="350">
        <f>31710+728.36+15000</f>
        <v>47438.36</v>
      </c>
      <c r="E44" s="350">
        <f>64140+2578.18</f>
        <v>66718.179999999993</v>
      </c>
      <c r="F44" s="350">
        <f>285860-2078.18+5000</f>
        <v>288781.82</v>
      </c>
      <c r="G44" s="350">
        <v>355500</v>
      </c>
      <c r="H44" s="350">
        <v>355500</v>
      </c>
      <c r="I44" s="351"/>
    </row>
    <row r="45" spans="1:9" x14ac:dyDescent="0.3">
      <c r="A45" s="374" t="s">
        <v>927</v>
      </c>
      <c r="B45" s="355"/>
      <c r="C45" s="347"/>
      <c r="D45" s="375">
        <f>D20+D24+D31</f>
        <v>459031249.57000005</v>
      </c>
      <c r="E45" s="375">
        <f>E20+E24+E31</f>
        <v>285247263.34000003</v>
      </c>
      <c r="F45" s="375">
        <f>F20+F24+F31</f>
        <v>380521236.66000009</v>
      </c>
      <c r="G45" s="375">
        <f>G20+G24+G31</f>
        <v>665768500</v>
      </c>
      <c r="H45" s="375">
        <f>H20+H24+H31</f>
        <v>680768500</v>
      </c>
      <c r="I45" s="351"/>
    </row>
    <row r="46" spans="1:9" x14ac:dyDescent="0.3">
      <c r="A46" s="353" t="s">
        <v>928</v>
      </c>
      <c r="B46" s="355"/>
      <c r="C46" s="347"/>
      <c r="D46" s="350"/>
      <c r="E46" s="350"/>
      <c r="F46" s="350"/>
      <c r="G46" s="350"/>
      <c r="H46" s="350"/>
      <c r="I46" s="351"/>
    </row>
    <row r="47" spans="1:9" x14ac:dyDescent="0.3">
      <c r="A47" s="354" t="s">
        <v>929</v>
      </c>
      <c r="B47" s="355"/>
      <c r="C47" s="347"/>
      <c r="D47" s="376">
        <f>D48+D50+D54+D55</f>
        <v>2062036</v>
      </c>
      <c r="E47" s="376">
        <f>E48+E50+E54+E55</f>
        <v>4372230</v>
      </c>
      <c r="F47" s="377">
        <f>G47-E47</f>
        <v>2123070</v>
      </c>
      <c r="G47" s="376">
        <f>G48+G50+G54+G55</f>
        <v>6495300</v>
      </c>
      <c r="H47" s="376">
        <f>H48+H50+H55</f>
        <v>3510000</v>
      </c>
      <c r="I47" s="351"/>
    </row>
    <row r="48" spans="1:9" x14ac:dyDescent="0.3">
      <c r="A48" s="358" t="s">
        <v>930</v>
      </c>
      <c r="B48" s="355" t="s">
        <v>931</v>
      </c>
      <c r="C48" s="355" t="s">
        <v>891</v>
      </c>
      <c r="D48" s="359">
        <f>SUM(D49)</f>
        <v>40450</v>
      </c>
      <c r="E48" s="359">
        <f>SUM(E49)</f>
        <v>69950</v>
      </c>
      <c r="F48" s="359">
        <f>G48-E48</f>
        <v>190050</v>
      </c>
      <c r="G48" s="359">
        <f>SUM(G49)</f>
        <v>260000</v>
      </c>
      <c r="H48" s="359">
        <f>SUM(H49)</f>
        <v>260000</v>
      </c>
      <c r="I48" s="351"/>
    </row>
    <row r="49" spans="1:9" x14ac:dyDescent="0.3">
      <c r="A49" s="372" t="s">
        <v>932</v>
      </c>
      <c r="B49" s="355"/>
      <c r="C49" s="347"/>
      <c r="D49" s="350">
        <v>40450</v>
      </c>
      <c r="E49" s="350">
        <v>69950</v>
      </c>
      <c r="F49" s="350">
        <f>G49-E49</f>
        <v>190050</v>
      </c>
      <c r="G49" s="350">
        <v>260000</v>
      </c>
      <c r="H49" s="350">
        <v>260000</v>
      </c>
      <c r="I49" s="351"/>
    </row>
    <row r="50" spans="1:9" x14ac:dyDescent="0.3">
      <c r="A50" s="358" t="s">
        <v>933</v>
      </c>
      <c r="B50" s="355" t="s">
        <v>934</v>
      </c>
      <c r="C50" s="355" t="s">
        <v>891</v>
      </c>
      <c r="D50" s="376">
        <f>SUM(D51:D53)</f>
        <v>1835586</v>
      </c>
      <c r="E50" s="376">
        <f>SUM(E51:E53)</f>
        <v>1111180</v>
      </c>
      <c r="F50" s="376">
        <f>SUM(F51:F53)</f>
        <v>2038820</v>
      </c>
      <c r="G50" s="376">
        <f>SUM(G51:G53)</f>
        <v>3150000</v>
      </c>
      <c r="H50" s="376">
        <f t="shared" ref="H50" si="6">SUM(H51:H53)</f>
        <v>3150000</v>
      </c>
      <c r="I50" s="351"/>
    </row>
    <row r="51" spans="1:9" x14ac:dyDescent="0.3">
      <c r="A51" s="372" t="s">
        <v>935</v>
      </c>
      <c r="B51" s="355"/>
      <c r="C51" s="347"/>
      <c r="D51" s="350">
        <v>760906</v>
      </c>
      <c r="E51" s="350">
        <v>325360</v>
      </c>
      <c r="F51" s="350">
        <f>G51-E51</f>
        <v>974640</v>
      </c>
      <c r="G51" s="350">
        <v>1300000</v>
      </c>
      <c r="H51" s="350">
        <v>1300000</v>
      </c>
      <c r="I51" s="351"/>
    </row>
    <row r="52" spans="1:9" x14ac:dyDescent="0.3">
      <c r="A52" s="372" t="s">
        <v>936</v>
      </c>
      <c r="B52" s="355"/>
      <c r="C52" s="347"/>
      <c r="D52" s="350">
        <v>70850</v>
      </c>
      <c r="E52" s="350">
        <v>400</v>
      </c>
      <c r="F52" s="350">
        <f t="shared" ref="F52:F55" si="7">G52-E52</f>
        <v>349600</v>
      </c>
      <c r="G52" s="350">
        <v>350000</v>
      </c>
      <c r="H52" s="350">
        <v>350000</v>
      </c>
      <c r="I52" s="351"/>
    </row>
    <row r="53" spans="1:9" x14ac:dyDescent="0.3">
      <c r="A53" s="372" t="s">
        <v>937</v>
      </c>
      <c r="B53" s="355"/>
      <c r="C53" s="347"/>
      <c r="D53" s="350">
        <v>1003830</v>
      </c>
      <c r="E53" s="350">
        <v>785420</v>
      </c>
      <c r="F53" s="350">
        <f t="shared" si="7"/>
        <v>714580</v>
      </c>
      <c r="G53" s="350">
        <v>1500000</v>
      </c>
      <c r="H53" s="350">
        <v>1500000</v>
      </c>
      <c r="I53" s="351"/>
    </row>
    <row r="54" spans="1:9" x14ac:dyDescent="0.3">
      <c r="A54" s="358" t="s">
        <v>938</v>
      </c>
      <c r="B54" s="355" t="s">
        <v>939</v>
      </c>
      <c r="C54" s="355" t="s">
        <v>891</v>
      </c>
      <c r="D54" s="376"/>
      <c r="E54" s="376">
        <v>2985300</v>
      </c>
      <c r="F54" s="376"/>
      <c r="G54" s="376">
        <v>2985300</v>
      </c>
      <c r="H54" s="376"/>
      <c r="I54" s="351"/>
    </row>
    <row r="55" spans="1:9" x14ac:dyDescent="0.3">
      <c r="A55" s="358" t="s">
        <v>940</v>
      </c>
      <c r="B55" s="355" t="s">
        <v>941</v>
      </c>
      <c r="C55" s="355" t="s">
        <v>891</v>
      </c>
      <c r="D55" s="378">
        <v>186000</v>
      </c>
      <c r="E55" s="378">
        <v>205800</v>
      </c>
      <c r="F55" s="379">
        <f t="shared" si="7"/>
        <v>-105800</v>
      </c>
      <c r="G55" s="378">
        <v>100000</v>
      </c>
      <c r="H55" s="378">
        <v>100000</v>
      </c>
      <c r="I55" s="351"/>
    </row>
    <row r="56" spans="1:9" x14ac:dyDescent="0.3">
      <c r="A56" s="354" t="s">
        <v>942</v>
      </c>
      <c r="B56" s="355"/>
      <c r="C56" s="347"/>
      <c r="D56" s="371">
        <f>D57+D69+D70+D79+D82+D85+D88</f>
        <v>722391290.50999999</v>
      </c>
      <c r="E56" s="380">
        <f>E57+E69+E70+E79+E82+E85+E88</f>
        <v>258583453.71000001</v>
      </c>
      <c r="F56" s="380">
        <f>F57+F69+F70+F79+F82+F85+F88</f>
        <v>545669696.45000005</v>
      </c>
      <c r="G56" s="371">
        <f>G57+G69+G70+G79+G82+G85+G88</f>
        <v>804253150.16000009</v>
      </c>
      <c r="H56" s="371">
        <f>H57+H69+H70+H79+H82+H85+H88</f>
        <v>817458643</v>
      </c>
      <c r="I56" s="351"/>
    </row>
    <row r="57" spans="1:9" x14ac:dyDescent="0.3">
      <c r="A57" s="358" t="s">
        <v>943</v>
      </c>
      <c r="B57" s="355" t="s">
        <v>944</v>
      </c>
      <c r="C57" s="355" t="s">
        <v>891</v>
      </c>
      <c r="D57" s="381">
        <f>SUM(D58:D68)</f>
        <v>424694814.48000002</v>
      </c>
      <c r="E57" s="376">
        <f>SUM(E58:E68)</f>
        <v>136959000.79000002</v>
      </c>
      <c r="F57" s="376">
        <f>G57-E57</f>
        <v>331907956.37</v>
      </c>
      <c r="G57" s="376">
        <f t="shared" ref="G57:H57" si="8">SUM(G58:G68)</f>
        <v>468866957.16000003</v>
      </c>
      <c r="H57" s="376">
        <f t="shared" si="8"/>
        <v>457110000</v>
      </c>
      <c r="I57" s="351"/>
    </row>
    <row r="58" spans="1:9" x14ac:dyDescent="0.3">
      <c r="A58" s="372" t="s">
        <v>945</v>
      </c>
      <c r="B58" s="355"/>
      <c r="C58" s="355"/>
      <c r="D58" s="350">
        <v>6848000</v>
      </c>
      <c r="E58" s="359"/>
      <c r="F58" s="359"/>
      <c r="G58" s="359"/>
      <c r="H58" s="359"/>
      <c r="I58" s="351"/>
    </row>
    <row r="59" spans="1:9" x14ac:dyDescent="0.3">
      <c r="A59" s="372" t="s">
        <v>946</v>
      </c>
      <c r="B59" s="355"/>
      <c r="C59" s="355"/>
      <c r="D59" s="350">
        <v>8125</v>
      </c>
      <c r="E59" s="350">
        <v>4900</v>
      </c>
      <c r="F59" s="350">
        <f>G59-E59</f>
        <v>20100</v>
      </c>
      <c r="G59" s="350">
        <v>25000</v>
      </c>
      <c r="H59" s="350">
        <v>25000</v>
      </c>
      <c r="I59" s="357"/>
    </row>
    <row r="60" spans="1:9" x14ac:dyDescent="0.3">
      <c r="A60" s="372" t="s">
        <v>947</v>
      </c>
      <c r="B60" s="355"/>
      <c r="C60" s="347"/>
      <c r="D60" s="350"/>
      <c r="E60" s="350"/>
      <c r="F60" s="350"/>
      <c r="G60" s="350"/>
      <c r="H60" s="350"/>
      <c r="I60" s="351"/>
    </row>
    <row r="61" spans="1:9" x14ac:dyDescent="0.3">
      <c r="A61" s="382" t="s">
        <v>948</v>
      </c>
      <c r="B61" s="355"/>
      <c r="C61" s="347"/>
      <c r="D61" s="350">
        <v>7233050</v>
      </c>
      <c r="E61" s="350">
        <v>1568510</v>
      </c>
      <c r="F61" s="350">
        <f>G61-E61</f>
        <v>15431490</v>
      </c>
      <c r="G61" s="350">
        <v>17000000</v>
      </c>
      <c r="H61" s="350">
        <v>17000000</v>
      </c>
      <c r="I61" s="351"/>
    </row>
    <row r="62" spans="1:9" x14ac:dyDescent="0.3">
      <c r="A62" s="372" t="s">
        <v>949</v>
      </c>
      <c r="B62" s="355"/>
      <c r="C62" s="347"/>
      <c r="D62" s="350"/>
      <c r="E62" s="350"/>
      <c r="F62" s="350"/>
      <c r="G62" s="350"/>
      <c r="H62" s="350"/>
      <c r="I62" s="351"/>
    </row>
    <row r="63" spans="1:9" x14ac:dyDescent="0.3">
      <c r="A63" s="382" t="s">
        <v>950</v>
      </c>
      <c r="B63" s="355"/>
      <c r="C63" s="347"/>
      <c r="D63" s="350">
        <v>232831532.06</v>
      </c>
      <c r="E63" s="350">
        <v>80290035.739999995</v>
      </c>
      <c r="F63" s="350">
        <f t="shared" ref="F63:F68" si="9">G63-E63</f>
        <v>239709964.25999999</v>
      </c>
      <c r="G63" s="350">
        <v>320000000</v>
      </c>
      <c r="H63" s="350">
        <v>320000000</v>
      </c>
      <c r="I63" s="351"/>
    </row>
    <row r="64" spans="1:9" x14ac:dyDescent="0.3">
      <c r="A64" s="372" t="s">
        <v>951</v>
      </c>
      <c r="B64" s="355"/>
      <c r="C64" s="347"/>
      <c r="D64" s="350"/>
      <c r="E64" s="350"/>
      <c r="F64" s="350"/>
      <c r="G64" s="350"/>
      <c r="H64" s="350"/>
      <c r="I64" s="351"/>
    </row>
    <row r="65" spans="1:9" x14ac:dyDescent="0.3">
      <c r="A65" s="383" t="s">
        <v>950</v>
      </c>
      <c r="B65" s="366"/>
      <c r="C65" s="367"/>
      <c r="D65" s="356">
        <v>166002850.25999999</v>
      </c>
      <c r="E65" s="356">
        <v>53130062.189999998</v>
      </c>
      <c r="F65" s="356">
        <f t="shared" si="9"/>
        <v>66869937.810000002</v>
      </c>
      <c r="G65" s="356">
        <v>120000000</v>
      </c>
      <c r="H65" s="356">
        <v>120000000</v>
      </c>
      <c r="I65" s="351"/>
    </row>
    <row r="66" spans="1:9" x14ac:dyDescent="0.3">
      <c r="A66" s="368" t="s">
        <v>952</v>
      </c>
      <c r="B66" s="369"/>
      <c r="C66" s="370"/>
      <c r="D66" s="371"/>
      <c r="E66" s="371"/>
      <c r="F66" s="371"/>
      <c r="G66" s="371"/>
      <c r="H66" s="371"/>
      <c r="I66" s="351"/>
    </row>
    <row r="67" spans="1:9" x14ac:dyDescent="0.3">
      <c r="A67" s="382" t="s">
        <v>953</v>
      </c>
      <c r="B67" s="355"/>
      <c r="C67" s="347"/>
      <c r="D67" s="350">
        <v>11756957.16</v>
      </c>
      <c r="E67" s="350">
        <v>1959492.86</v>
      </c>
      <c r="F67" s="350">
        <f t="shared" si="9"/>
        <v>9797464.3000000007</v>
      </c>
      <c r="G67" s="350">
        <v>11756957.16</v>
      </c>
      <c r="H67" s="350"/>
      <c r="I67" s="351"/>
    </row>
    <row r="68" spans="1:9" x14ac:dyDescent="0.3">
      <c r="A68" s="372" t="s">
        <v>954</v>
      </c>
      <c r="B68" s="355"/>
      <c r="C68" s="347"/>
      <c r="D68" s="350">
        <v>14300</v>
      </c>
      <c r="E68" s="350">
        <v>6000</v>
      </c>
      <c r="F68" s="350">
        <f t="shared" si="9"/>
        <v>79000</v>
      </c>
      <c r="G68" s="350">
        <v>85000</v>
      </c>
      <c r="H68" s="350">
        <v>85000</v>
      </c>
      <c r="I68" s="351"/>
    </row>
    <row r="69" spans="1:9" x14ac:dyDescent="0.3">
      <c r="A69" s="358" t="s">
        <v>955</v>
      </c>
      <c r="B69" s="355" t="s">
        <v>956</v>
      </c>
      <c r="C69" s="355" t="s">
        <v>891</v>
      </c>
      <c r="D69" s="376"/>
      <c r="E69" s="356"/>
      <c r="F69" s="376">
        <v>55000</v>
      </c>
      <c r="G69" s="376">
        <v>55000</v>
      </c>
      <c r="H69" s="376">
        <v>55000</v>
      </c>
      <c r="I69" s="351"/>
    </row>
    <row r="70" spans="1:9" x14ac:dyDescent="0.3">
      <c r="A70" s="358" t="s">
        <v>957</v>
      </c>
      <c r="B70" s="355" t="s">
        <v>958</v>
      </c>
      <c r="C70" s="355" t="s">
        <v>891</v>
      </c>
      <c r="D70" s="376">
        <f>SUM(D71:D78)</f>
        <v>4131021</v>
      </c>
      <c r="E70" s="376">
        <f>SUM(E71:E78)</f>
        <v>343824.2</v>
      </c>
      <c r="F70" s="381">
        <f>SUM(F71:F78)</f>
        <v>27933725.800000001</v>
      </c>
      <c r="G70" s="381">
        <f>SUM(G71:G78)</f>
        <v>28277550</v>
      </c>
      <c r="H70" s="376">
        <f>SUM(H71:H78)</f>
        <v>28240000</v>
      </c>
      <c r="I70" s="351"/>
    </row>
    <row r="71" spans="1:9" x14ac:dyDescent="0.3">
      <c r="A71" s="372" t="s">
        <v>959</v>
      </c>
      <c r="B71" s="355"/>
      <c r="C71" s="347"/>
      <c r="D71" s="350"/>
      <c r="E71" s="350"/>
      <c r="F71" s="350">
        <f>G71-E71</f>
        <v>40000</v>
      </c>
      <c r="G71" s="350">
        <v>40000</v>
      </c>
      <c r="H71" s="350">
        <v>40000</v>
      </c>
      <c r="I71" s="351"/>
    </row>
    <row r="72" spans="1:9" x14ac:dyDescent="0.3">
      <c r="A72" s="372" t="s">
        <v>960</v>
      </c>
      <c r="B72" s="355"/>
      <c r="C72" s="347"/>
      <c r="D72" s="350"/>
      <c r="E72" s="350"/>
      <c r="F72" s="350"/>
      <c r="G72" s="350"/>
      <c r="H72" s="350"/>
      <c r="I72" s="351"/>
    </row>
    <row r="73" spans="1:9" x14ac:dyDescent="0.3">
      <c r="A73" s="384" t="s">
        <v>961</v>
      </c>
      <c r="B73" s="355"/>
      <c r="C73" s="347"/>
      <c r="D73" s="350"/>
      <c r="E73" s="350"/>
      <c r="F73" s="350"/>
      <c r="G73" s="350">
        <v>0</v>
      </c>
      <c r="H73" s="350">
        <v>0</v>
      </c>
      <c r="I73" s="351"/>
    </row>
    <row r="74" spans="1:9" x14ac:dyDescent="0.3">
      <c r="A74" s="384" t="s">
        <v>962</v>
      </c>
      <c r="B74" s="355"/>
      <c r="C74" s="347"/>
      <c r="D74" s="350">
        <v>411700</v>
      </c>
      <c r="E74" s="385"/>
      <c r="F74" s="350">
        <f>G74-E74</f>
        <v>10000000</v>
      </c>
      <c r="G74" s="350">
        <v>10000000</v>
      </c>
      <c r="H74" s="350">
        <v>10000000</v>
      </c>
      <c r="I74" s="351"/>
    </row>
    <row r="75" spans="1:9" x14ac:dyDescent="0.3">
      <c r="A75" s="372" t="s">
        <v>963</v>
      </c>
      <c r="B75" s="355"/>
      <c r="C75" s="347"/>
      <c r="D75" s="350">
        <v>105900</v>
      </c>
      <c r="E75" s="350"/>
      <c r="F75" s="350">
        <f>G75-E75</f>
        <v>1200000</v>
      </c>
      <c r="G75" s="350">
        <v>1200000</v>
      </c>
      <c r="H75" s="350">
        <v>1200000</v>
      </c>
      <c r="I75" s="351"/>
    </row>
    <row r="76" spans="1:9" x14ac:dyDescent="0.3">
      <c r="A76" s="372" t="s">
        <v>964</v>
      </c>
      <c r="B76" s="355"/>
      <c r="C76" s="347"/>
      <c r="D76" s="350">
        <v>3560621</v>
      </c>
      <c r="E76" s="350">
        <v>252674.2</v>
      </c>
      <c r="F76" s="350">
        <f t="shared" ref="F76:F78" si="10">G76-E76</f>
        <v>16747325.800000001</v>
      </c>
      <c r="G76" s="350">
        <v>17000000</v>
      </c>
      <c r="H76" s="350">
        <v>17000000</v>
      </c>
      <c r="I76" s="351"/>
    </row>
    <row r="77" spans="1:9" x14ac:dyDescent="0.3">
      <c r="A77" s="372" t="s">
        <v>965</v>
      </c>
      <c r="B77" s="355"/>
      <c r="C77" s="347"/>
      <c r="D77" s="350"/>
      <c r="E77" s="350">
        <v>37550</v>
      </c>
      <c r="F77" s="350"/>
      <c r="G77" s="350">
        <v>37550</v>
      </c>
      <c r="H77" s="350"/>
      <c r="I77" s="351"/>
    </row>
    <row r="78" spans="1:9" x14ac:dyDescent="0.3">
      <c r="A78" s="372" t="s">
        <v>966</v>
      </c>
      <c r="B78" s="355"/>
      <c r="C78" s="347"/>
      <c r="D78" s="350">
        <v>52800</v>
      </c>
      <c r="E78" s="350">
        <v>53600</v>
      </c>
      <c r="F78" s="373">
        <f t="shared" si="10"/>
        <v>-53600</v>
      </c>
      <c r="G78" s="350"/>
      <c r="H78" s="350"/>
      <c r="I78" s="351"/>
    </row>
    <row r="79" spans="1:9" x14ac:dyDescent="0.3">
      <c r="A79" s="358" t="s">
        <v>967</v>
      </c>
      <c r="B79" s="355" t="s">
        <v>968</v>
      </c>
      <c r="C79" s="355" t="s">
        <v>891</v>
      </c>
      <c r="D79" s="376">
        <f>SUM(D80:D81)</f>
        <v>1277100</v>
      </c>
      <c r="E79" s="376">
        <f t="shared" ref="E79:F79" si="11">SUM(E80:E81)</f>
        <v>487740</v>
      </c>
      <c r="F79" s="376">
        <f t="shared" si="11"/>
        <v>3012260</v>
      </c>
      <c r="G79" s="376">
        <f>SUM(G80:G81)</f>
        <v>3500000</v>
      </c>
      <c r="H79" s="376">
        <f>SUM(H80:H81)</f>
        <v>3500000</v>
      </c>
      <c r="I79" s="351"/>
    </row>
    <row r="80" spans="1:9" x14ac:dyDescent="0.3">
      <c r="A80" s="372" t="s">
        <v>960</v>
      </c>
      <c r="B80" s="355"/>
      <c r="C80" s="347"/>
      <c r="D80" s="350"/>
      <c r="E80" s="350"/>
      <c r="F80" s="350"/>
      <c r="G80" s="350"/>
      <c r="H80" s="350"/>
      <c r="I80" s="351"/>
    </row>
    <row r="81" spans="1:9" x14ac:dyDescent="0.3">
      <c r="A81" s="372" t="s">
        <v>964</v>
      </c>
      <c r="B81" s="355"/>
      <c r="C81" s="347"/>
      <c r="D81" s="350">
        <v>1277100</v>
      </c>
      <c r="E81" s="350">
        <v>487740</v>
      </c>
      <c r="F81" s="350">
        <f>G81-E81</f>
        <v>3012260</v>
      </c>
      <c r="G81" s="350">
        <v>3500000</v>
      </c>
      <c r="H81" s="350">
        <v>3500000</v>
      </c>
      <c r="I81" s="351"/>
    </row>
    <row r="82" spans="1:9" x14ac:dyDescent="0.3">
      <c r="A82" s="358" t="s">
        <v>969</v>
      </c>
      <c r="B82" s="355"/>
      <c r="C82" s="347"/>
      <c r="D82" s="376">
        <f>D84</f>
        <v>2126400</v>
      </c>
      <c r="E82" s="376">
        <f>E84</f>
        <v>329000</v>
      </c>
      <c r="F82" s="376">
        <f>F84</f>
        <v>1471000</v>
      </c>
      <c r="G82" s="376">
        <f>G84</f>
        <v>1800000</v>
      </c>
      <c r="H82" s="376">
        <f>H84</f>
        <v>1800000</v>
      </c>
      <c r="I82" s="351"/>
    </row>
    <row r="83" spans="1:9" x14ac:dyDescent="0.3">
      <c r="A83" s="372" t="s">
        <v>970</v>
      </c>
      <c r="B83" s="355"/>
      <c r="C83" s="347"/>
      <c r="D83" s="350"/>
      <c r="E83" s="350"/>
      <c r="F83" s="350"/>
      <c r="G83" s="350"/>
      <c r="H83" s="350"/>
      <c r="I83" s="351"/>
    </row>
    <row r="84" spans="1:9" x14ac:dyDescent="0.3">
      <c r="A84" s="372" t="s">
        <v>971</v>
      </c>
      <c r="B84" s="355" t="s">
        <v>972</v>
      </c>
      <c r="C84" s="355" t="s">
        <v>891</v>
      </c>
      <c r="D84" s="350">
        <v>2126400</v>
      </c>
      <c r="E84" s="350">
        <v>329000</v>
      </c>
      <c r="F84" s="350">
        <f>G84-E84</f>
        <v>1471000</v>
      </c>
      <c r="G84" s="350">
        <v>1800000</v>
      </c>
      <c r="H84" s="350">
        <v>1800000</v>
      </c>
      <c r="I84" s="351"/>
    </row>
    <row r="85" spans="1:9" x14ac:dyDescent="0.3">
      <c r="A85" s="358" t="s">
        <v>973</v>
      </c>
      <c r="B85" s="355" t="s">
        <v>974</v>
      </c>
      <c r="C85" s="355" t="s">
        <v>891</v>
      </c>
      <c r="D85" s="376">
        <f>SUM(D86:D87)</f>
        <v>184399012.41</v>
      </c>
      <c r="E85" s="376">
        <f t="shared" ref="E85:F85" si="12">SUM(E86:E87)</f>
        <v>82371533.969999999</v>
      </c>
      <c r="F85" s="376">
        <f t="shared" si="12"/>
        <v>167628466.03</v>
      </c>
      <c r="G85" s="376">
        <f>SUM(G86:G87)</f>
        <v>250000000</v>
      </c>
      <c r="H85" s="376">
        <f>SUM(H86:H87)</f>
        <v>250000000</v>
      </c>
      <c r="I85" s="351"/>
    </row>
    <row r="86" spans="1:9" x14ac:dyDescent="0.3">
      <c r="A86" s="372" t="s">
        <v>975</v>
      </c>
      <c r="B86" s="355"/>
      <c r="C86" s="347"/>
      <c r="D86" s="350">
        <v>108683237.05</v>
      </c>
      <c r="E86" s="350">
        <v>55314715.350000001</v>
      </c>
      <c r="F86" s="350">
        <f>G86-E86</f>
        <v>94685284.650000006</v>
      </c>
      <c r="G86" s="350">
        <v>150000000</v>
      </c>
      <c r="H86" s="350">
        <v>150000000</v>
      </c>
      <c r="I86" s="351"/>
    </row>
    <row r="87" spans="1:9" x14ac:dyDescent="0.3">
      <c r="A87" s="372" t="s">
        <v>976</v>
      </c>
      <c r="B87" s="355"/>
      <c r="C87" s="347"/>
      <c r="D87" s="350">
        <v>75715775.359999999</v>
      </c>
      <c r="E87" s="350">
        <v>27056818.620000001</v>
      </c>
      <c r="F87" s="350">
        <f>G87-E87</f>
        <v>72943181.379999995</v>
      </c>
      <c r="G87" s="350">
        <v>100000000</v>
      </c>
      <c r="H87" s="350">
        <v>100000000</v>
      </c>
      <c r="I87" s="351"/>
    </row>
    <row r="88" spans="1:9" x14ac:dyDescent="0.3">
      <c r="A88" s="358" t="s">
        <v>977</v>
      </c>
      <c r="B88" s="355"/>
      <c r="C88" s="347"/>
      <c r="D88" s="376">
        <f>D89+D91+D93</f>
        <v>105762942.62</v>
      </c>
      <c r="E88" s="376">
        <f t="shared" ref="E88:F88" si="13">E89+E91+E93</f>
        <v>38092354.75</v>
      </c>
      <c r="F88" s="376">
        <f t="shared" si="13"/>
        <v>13661288.249999998</v>
      </c>
      <c r="G88" s="376">
        <f>G89+G91+G93</f>
        <v>51753643</v>
      </c>
      <c r="H88" s="376">
        <f>H89+H91+H93</f>
        <v>76753643</v>
      </c>
      <c r="I88" s="351"/>
    </row>
    <row r="89" spans="1:9" x14ac:dyDescent="0.3">
      <c r="A89" s="372" t="s">
        <v>978</v>
      </c>
      <c r="B89" s="355" t="s">
        <v>979</v>
      </c>
      <c r="C89" s="355" t="s">
        <v>891</v>
      </c>
      <c r="D89" s="350"/>
      <c r="E89" s="350"/>
      <c r="F89" s="350">
        <f>SUM(F90)</f>
        <v>1700000</v>
      </c>
      <c r="G89" s="350">
        <f>SUM(G90)</f>
        <v>1700000</v>
      </c>
      <c r="H89" s="350">
        <f>SUM(H90)</f>
        <v>1700000</v>
      </c>
      <c r="I89" s="351"/>
    </row>
    <row r="90" spans="1:9" x14ac:dyDescent="0.3">
      <c r="A90" s="386" t="s">
        <v>980</v>
      </c>
      <c r="B90" s="355"/>
      <c r="C90" s="347"/>
      <c r="D90" s="350"/>
      <c r="E90" s="350"/>
      <c r="F90" s="359">
        <f t="shared" ref="F90:F94" si="14">G90-E90</f>
        <v>1700000</v>
      </c>
      <c r="G90" s="359">
        <v>1700000</v>
      </c>
      <c r="H90" s="359">
        <v>1700000</v>
      </c>
      <c r="I90" s="351"/>
    </row>
    <row r="91" spans="1:9" x14ac:dyDescent="0.3">
      <c r="A91" s="372" t="s">
        <v>981</v>
      </c>
      <c r="B91" s="355" t="s">
        <v>982</v>
      </c>
      <c r="C91" s="355" t="s">
        <v>891</v>
      </c>
      <c r="D91" s="350">
        <f>SUM(D92)</f>
        <v>105213492.97</v>
      </c>
      <c r="E91" s="350">
        <f>SUM(E92)</f>
        <v>37935938.100000001</v>
      </c>
      <c r="F91" s="350">
        <f t="shared" si="14"/>
        <v>12064061.899999999</v>
      </c>
      <c r="G91" s="350">
        <f>SUM(G92)</f>
        <v>50000000</v>
      </c>
      <c r="H91" s="350">
        <f>SUM(H92)</f>
        <v>75000000</v>
      </c>
      <c r="I91" s="351"/>
    </row>
    <row r="92" spans="1:9" x14ac:dyDescent="0.3">
      <c r="A92" s="386" t="s">
        <v>983</v>
      </c>
      <c r="B92" s="355"/>
      <c r="C92" s="347"/>
      <c r="D92" s="359">
        <v>105213492.97</v>
      </c>
      <c r="E92" s="359">
        <v>37935938.100000001</v>
      </c>
      <c r="F92" s="359">
        <f t="shared" si="14"/>
        <v>12064061.899999999</v>
      </c>
      <c r="G92" s="359">
        <v>50000000</v>
      </c>
      <c r="H92" s="359">
        <v>75000000</v>
      </c>
      <c r="I92" s="351"/>
    </row>
    <row r="93" spans="1:9" x14ac:dyDescent="0.3">
      <c r="A93" s="372" t="s">
        <v>984</v>
      </c>
      <c r="B93" s="355" t="s">
        <v>985</v>
      </c>
      <c r="C93" s="355" t="s">
        <v>891</v>
      </c>
      <c r="D93" s="350">
        <f>SUM(D94)</f>
        <v>549449.65</v>
      </c>
      <c r="E93" s="350">
        <f t="shared" ref="E93" si="15">SUM(E94)</f>
        <v>156416.65</v>
      </c>
      <c r="F93" s="373">
        <f t="shared" si="14"/>
        <v>-102773.65</v>
      </c>
      <c r="G93" s="350">
        <f>SUM(G94)</f>
        <v>53643</v>
      </c>
      <c r="H93" s="350">
        <f>SUM(H94)</f>
        <v>53643</v>
      </c>
      <c r="I93" s="351"/>
    </row>
    <row r="94" spans="1:9" x14ac:dyDescent="0.3">
      <c r="A94" s="386" t="s">
        <v>986</v>
      </c>
      <c r="B94" s="355"/>
      <c r="C94" s="347"/>
      <c r="D94" s="359">
        <v>549449.65</v>
      </c>
      <c r="E94" s="359">
        <v>156416.65</v>
      </c>
      <c r="F94" s="387">
        <f t="shared" si="14"/>
        <v>-102773.65</v>
      </c>
      <c r="G94" s="359">
        <v>53643</v>
      </c>
      <c r="H94" s="359">
        <v>53643</v>
      </c>
      <c r="I94" s="351"/>
    </row>
    <row r="95" spans="1:9" x14ac:dyDescent="0.3">
      <c r="A95" s="374" t="s">
        <v>987</v>
      </c>
      <c r="B95" s="355"/>
      <c r="C95" s="347"/>
      <c r="D95" s="375">
        <f>D47+D56</f>
        <v>724453326.50999999</v>
      </c>
      <c r="E95" s="388">
        <f t="shared" ref="E95:G95" si="16">E47+E56</f>
        <v>262955683.71000001</v>
      </c>
      <c r="F95" s="388">
        <f>F47+F56</f>
        <v>547792766.45000005</v>
      </c>
      <c r="G95" s="388">
        <f t="shared" si="16"/>
        <v>810748450.16000009</v>
      </c>
      <c r="H95" s="388">
        <f>H47+H56</f>
        <v>820968643</v>
      </c>
      <c r="I95" s="357">
        <f>SUM(E95:F95)</f>
        <v>810748450.16000009</v>
      </c>
    </row>
    <row r="96" spans="1:9" x14ac:dyDescent="0.3">
      <c r="A96" s="389" t="s">
        <v>988</v>
      </c>
      <c r="B96" s="366"/>
      <c r="C96" s="367"/>
      <c r="D96" s="375">
        <f>D16+D45+D95</f>
        <v>1271287907.6300001</v>
      </c>
      <c r="E96" s="375">
        <f>E16+E45+E95</f>
        <v>9231913742.1599998</v>
      </c>
      <c r="F96" s="375">
        <f>F16+F45+F95</f>
        <v>928314003.11000013</v>
      </c>
      <c r="G96" s="375">
        <f>G16+G45+G95</f>
        <v>10160227745.27</v>
      </c>
      <c r="H96" s="375">
        <f>H45+H95</f>
        <v>1501737143</v>
      </c>
      <c r="I96" s="357">
        <f>SUM(E96:F96)</f>
        <v>10160227745.27</v>
      </c>
    </row>
    <row r="97" spans="1:9" x14ac:dyDescent="0.3">
      <c r="A97" s="390" t="s">
        <v>989</v>
      </c>
      <c r="B97" s="369"/>
      <c r="C97" s="370"/>
      <c r="D97" s="371"/>
      <c r="E97" s="371"/>
      <c r="F97" s="371"/>
      <c r="G97" s="371"/>
      <c r="H97" s="371"/>
      <c r="I97" s="351"/>
    </row>
    <row r="98" spans="1:9" x14ac:dyDescent="0.3">
      <c r="A98" s="353" t="s">
        <v>990</v>
      </c>
      <c r="B98" s="355"/>
      <c r="C98" s="347"/>
      <c r="D98" s="356">
        <f>D99</f>
        <v>3334537214</v>
      </c>
      <c r="E98" s="356">
        <f t="shared" ref="E98:H98" si="17">E99</f>
        <v>1786924428</v>
      </c>
      <c r="F98" s="356">
        <f t="shared" si="17"/>
        <v>1786924428</v>
      </c>
      <c r="G98" s="356">
        <f t="shared" si="17"/>
        <v>3573848856</v>
      </c>
      <c r="H98" s="356">
        <f t="shared" si="17"/>
        <v>4928115326</v>
      </c>
      <c r="I98" s="351"/>
    </row>
    <row r="99" spans="1:9" x14ac:dyDescent="0.3">
      <c r="A99" s="391" t="s">
        <v>991</v>
      </c>
      <c r="B99" s="355" t="s">
        <v>992</v>
      </c>
      <c r="C99" s="355" t="s">
        <v>891</v>
      </c>
      <c r="D99" s="359">
        <v>3334537214</v>
      </c>
      <c r="E99" s="359">
        <v>1786924428</v>
      </c>
      <c r="F99" s="359">
        <f>G99-E99</f>
        <v>1786924428</v>
      </c>
      <c r="G99" s="359">
        <v>3573848856</v>
      </c>
      <c r="H99" s="359">
        <v>4928115326</v>
      </c>
      <c r="I99" s="351"/>
    </row>
    <row r="100" spans="1:9" x14ac:dyDescent="0.3">
      <c r="A100" s="353" t="s">
        <v>993</v>
      </c>
      <c r="B100" s="355" t="s">
        <v>994</v>
      </c>
      <c r="C100" s="355" t="s">
        <v>891</v>
      </c>
      <c r="D100" s="356"/>
      <c r="E100" s="356"/>
      <c r="F100" s="356">
        <f>G100-E100</f>
        <v>2000000</v>
      </c>
      <c r="G100" s="356">
        <v>2000000</v>
      </c>
      <c r="H100" s="356">
        <v>2000000</v>
      </c>
      <c r="I100" s="351"/>
    </row>
    <row r="101" spans="1:9" x14ac:dyDescent="0.3">
      <c r="A101" s="353" t="s">
        <v>995</v>
      </c>
      <c r="B101" s="355" t="s">
        <v>996</v>
      </c>
      <c r="C101" s="355" t="s">
        <v>891</v>
      </c>
      <c r="D101" s="356">
        <f>SUM(D102:D104)</f>
        <v>4015372.47</v>
      </c>
      <c r="E101" s="356"/>
      <c r="F101" s="356">
        <f>SUM(F102:F104)</f>
        <v>3700000</v>
      </c>
      <c r="G101" s="356">
        <f>SUM(G102:G104)</f>
        <v>3700000</v>
      </c>
      <c r="H101" s="356">
        <f>SUM(H102:H104)</f>
        <v>3700000</v>
      </c>
      <c r="I101" s="351"/>
    </row>
    <row r="102" spans="1:9" x14ac:dyDescent="0.3">
      <c r="A102" s="392" t="s">
        <v>997</v>
      </c>
      <c r="B102" s="355"/>
      <c r="C102" s="347"/>
      <c r="D102" s="359">
        <v>1546035.87</v>
      </c>
      <c r="E102" s="359"/>
      <c r="F102" s="359">
        <f>G102-E102</f>
        <v>2000000</v>
      </c>
      <c r="G102" s="359">
        <v>2000000</v>
      </c>
      <c r="H102" s="359">
        <v>2000000</v>
      </c>
      <c r="I102" s="351"/>
    </row>
    <row r="103" spans="1:9" x14ac:dyDescent="0.3">
      <c r="A103" s="392" t="s">
        <v>998</v>
      </c>
      <c r="B103" s="355"/>
      <c r="C103" s="347"/>
      <c r="D103" s="359">
        <v>576912.64000000001</v>
      </c>
      <c r="E103" s="359"/>
      <c r="F103" s="359">
        <v>500000</v>
      </c>
      <c r="G103" s="359">
        <v>500000</v>
      </c>
      <c r="H103" s="359">
        <v>500000</v>
      </c>
      <c r="I103" s="351"/>
    </row>
    <row r="104" spans="1:9" x14ac:dyDescent="0.3">
      <c r="A104" s="392" t="s">
        <v>999</v>
      </c>
      <c r="B104" s="355"/>
      <c r="C104" s="347"/>
      <c r="D104" s="359">
        <v>1892423.96</v>
      </c>
      <c r="E104" s="359"/>
      <c r="F104" s="359">
        <v>1200000</v>
      </c>
      <c r="G104" s="359">
        <v>1200000</v>
      </c>
      <c r="H104" s="359">
        <v>1200000</v>
      </c>
      <c r="I104" s="351"/>
    </row>
    <row r="105" spans="1:9" x14ac:dyDescent="0.3">
      <c r="A105" s="353" t="s">
        <v>1000</v>
      </c>
      <c r="B105" s="355" t="s">
        <v>1001</v>
      </c>
      <c r="C105" s="355" t="s">
        <v>1002</v>
      </c>
      <c r="D105" s="350">
        <f>SUM(D106)</f>
        <v>138939051</v>
      </c>
      <c r="E105" s="350"/>
      <c r="F105" s="350"/>
      <c r="G105" s="350"/>
      <c r="H105" s="350"/>
      <c r="I105" s="351"/>
    </row>
    <row r="106" spans="1:9" x14ac:dyDescent="0.3">
      <c r="A106" s="392" t="s">
        <v>1003</v>
      </c>
      <c r="B106" s="355"/>
      <c r="C106" s="347"/>
      <c r="D106" s="359">
        <v>138939051</v>
      </c>
      <c r="E106" s="359"/>
      <c r="F106" s="350"/>
      <c r="G106" s="359"/>
      <c r="H106" s="359"/>
      <c r="I106" s="351"/>
    </row>
    <row r="107" spans="1:9" x14ac:dyDescent="0.3">
      <c r="A107" s="352" t="s">
        <v>1004</v>
      </c>
      <c r="B107" s="355"/>
      <c r="C107" s="347"/>
      <c r="D107" s="375">
        <f>+D98+D100+D101+D105</f>
        <v>3477491637.4699998</v>
      </c>
      <c r="E107" s="375">
        <f t="shared" ref="E107:H107" si="18">+E98+E100+E101+E105</f>
        <v>1786924428</v>
      </c>
      <c r="F107" s="375">
        <f t="shared" si="18"/>
        <v>1792624428</v>
      </c>
      <c r="G107" s="375">
        <f t="shared" si="18"/>
        <v>3579548856</v>
      </c>
      <c r="H107" s="375">
        <f t="shared" si="18"/>
        <v>4933815326</v>
      </c>
      <c r="I107" s="351"/>
    </row>
    <row r="108" spans="1:9" x14ac:dyDescent="0.3">
      <c r="A108" s="352" t="s">
        <v>1005</v>
      </c>
      <c r="B108" s="355"/>
      <c r="C108" s="347"/>
      <c r="D108" s="350"/>
      <c r="E108" s="350"/>
      <c r="F108" s="350"/>
      <c r="G108" s="350"/>
      <c r="H108" s="350"/>
      <c r="I108" s="351"/>
    </row>
    <row r="109" spans="1:9" x14ac:dyDescent="0.3">
      <c r="A109" s="353" t="s">
        <v>1006</v>
      </c>
      <c r="B109" s="355"/>
      <c r="C109" s="355" t="s">
        <v>1002</v>
      </c>
      <c r="D109" s="350"/>
      <c r="E109" s="350"/>
      <c r="F109" s="350"/>
      <c r="G109" s="350"/>
      <c r="H109" s="350"/>
      <c r="I109" s="351"/>
    </row>
    <row r="110" spans="1:9" x14ac:dyDescent="0.3">
      <c r="A110" s="352" t="s">
        <v>1007</v>
      </c>
      <c r="B110" s="355"/>
      <c r="C110" s="347"/>
      <c r="D110" s="375">
        <f>SUM(D109)</f>
        <v>0</v>
      </c>
      <c r="E110" s="375">
        <f>SUM(E109)</f>
        <v>0</v>
      </c>
      <c r="F110" s="375">
        <f>SUM(F109)</f>
        <v>0</v>
      </c>
      <c r="G110" s="375">
        <f>SUM(G109)</f>
        <v>0</v>
      </c>
      <c r="H110" s="375">
        <f>SUM(H109)</f>
        <v>0</v>
      </c>
      <c r="I110" s="351"/>
    </row>
    <row r="111" spans="1:9" ht="14.5" thickBot="1" x14ac:dyDescent="0.35">
      <c r="A111" s="346" t="s">
        <v>1008</v>
      </c>
      <c r="B111" s="355"/>
      <c r="C111" s="347"/>
      <c r="D111" s="393">
        <f>D96+D107+D110</f>
        <v>4748779545.1000004</v>
      </c>
      <c r="E111" s="393">
        <f>E96+E107+E110</f>
        <v>11018838170.16</v>
      </c>
      <c r="F111" s="393">
        <f t="shared" ref="F111" si="19">F96+F107+F110</f>
        <v>2720938431.1100001</v>
      </c>
      <c r="G111" s="393">
        <f>G96+G107+G110</f>
        <v>13739776601.27</v>
      </c>
      <c r="H111" s="393">
        <f>H16+H96+H107+H110</f>
        <v>6435552469</v>
      </c>
      <c r="I111" s="357">
        <f>SUM(E111:F111)</f>
        <v>13739776601.27</v>
      </c>
    </row>
    <row r="112" spans="1:9" x14ac:dyDescent="0.3">
      <c r="A112" s="346" t="s">
        <v>1009</v>
      </c>
      <c r="B112" s="355"/>
      <c r="C112" s="347"/>
      <c r="D112" s="350"/>
      <c r="E112" s="350"/>
      <c r="F112" s="350"/>
      <c r="G112" s="350"/>
      <c r="H112" s="350"/>
      <c r="I112" s="351"/>
    </row>
    <row r="113" spans="1:9" x14ac:dyDescent="0.3">
      <c r="A113" s="352" t="s">
        <v>1010</v>
      </c>
      <c r="B113" s="355"/>
      <c r="C113" s="347"/>
      <c r="D113" s="350"/>
      <c r="E113" s="350"/>
      <c r="F113" s="350"/>
      <c r="G113" s="350"/>
      <c r="H113" s="350"/>
      <c r="I113" s="351"/>
    </row>
    <row r="114" spans="1:9" x14ac:dyDescent="0.3">
      <c r="A114" s="353" t="s">
        <v>6</v>
      </c>
      <c r="B114" s="355" t="s">
        <v>324</v>
      </c>
      <c r="C114" s="347"/>
      <c r="D114" s="350">
        <v>311677514.14999998</v>
      </c>
      <c r="E114" s="350">
        <v>152614071.28999999</v>
      </c>
      <c r="F114" s="350">
        <f>G114-E114</f>
        <v>296775317.68000007</v>
      </c>
      <c r="G114" s="350">
        <v>449389388.97000003</v>
      </c>
      <c r="H114" s="350">
        <v>517927001.12</v>
      </c>
      <c r="I114" s="351"/>
    </row>
    <row r="115" spans="1:9" x14ac:dyDescent="0.3">
      <c r="A115" s="353" t="s">
        <v>9</v>
      </c>
      <c r="B115" s="355" t="s">
        <v>323</v>
      </c>
      <c r="C115" s="347"/>
      <c r="D115" s="350">
        <v>183159001.63</v>
      </c>
      <c r="E115" s="350">
        <v>85682907.010000005</v>
      </c>
      <c r="F115" s="350">
        <f t="shared" ref="F115:F134" si="20">G115-E115</f>
        <v>181095290.86000001</v>
      </c>
      <c r="G115" s="350">
        <v>266778197.87</v>
      </c>
      <c r="H115" s="350">
        <v>361085124</v>
      </c>
      <c r="I115" s="351"/>
    </row>
    <row r="116" spans="1:9" x14ac:dyDescent="0.3">
      <c r="A116" s="353" t="s">
        <v>1011</v>
      </c>
      <c r="B116" s="355" t="s">
        <v>325</v>
      </c>
      <c r="C116" s="347"/>
      <c r="D116" s="350">
        <v>41188250</v>
      </c>
      <c r="E116" s="350">
        <v>18989968.370000001</v>
      </c>
      <c r="F116" s="350">
        <f t="shared" si="20"/>
        <v>37482031.629999995</v>
      </c>
      <c r="G116" s="350">
        <v>56472000</v>
      </c>
      <c r="H116" s="350">
        <v>69456000</v>
      </c>
      <c r="I116" s="351"/>
    </row>
    <row r="117" spans="1:9" x14ac:dyDescent="0.3">
      <c r="A117" s="353" t="s">
        <v>1012</v>
      </c>
      <c r="B117" s="355" t="s">
        <v>326</v>
      </c>
      <c r="C117" s="347"/>
      <c r="D117" s="350">
        <v>3345500</v>
      </c>
      <c r="E117" s="350">
        <v>1617500</v>
      </c>
      <c r="F117" s="350">
        <f t="shared" si="20"/>
        <v>2786500</v>
      </c>
      <c r="G117" s="350">
        <v>4404000</v>
      </c>
      <c r="H117" s="350">
        <v>4494000</v>
      </c>
      <c r="I117" s="351"/>
    </row>
    <row r="118" spans="1:9" x14ac:dyDescent="0.3">
      <c r="A118" s="353" t="s">
        <v>1013</v>
      </c>
      <c r="B118" s="355" t="s">
        <v>327</v>
      </c>
      <c r="C118" s="347"/>
      <c r="D118" s="350">
        <v>1127750</v>
      </c>
      <c r="E118" s="350">
        <v>456500</v>
      </c>
      <c r="F118" s="350">
        <f t="shared" si="20"/>
        <v>2313000</v>
      </c>
      <c r="G118" s="350">
        <v>2769500</v>
      </c>
      <c r="H118" s="350">
        <v>2779500</v>
      </c>
      <c r="I118" s="351"/>
    </row>
    <row r="119" spans="1:9" x14ac:dyDescent="0.3">
      <c r="A119" s="353" t="s">
        <v>16</v>
      </c>
      <c r="B119" s="355" t="s">
        <v>328</v>
      </c>
      <c r="C119" s="347"/>
      <c r="D119" s="350">
        <v>5412000</v>
      </c>
      <c r="E119" s="350">
        <v>5268000</v>
      </c>
      <c r="F119" s="350">
        <f t="shared" si="20"/>
        <v>2538000</v>
      </c>
      <c r="G119" s="350">
        <v>7806000</v>
      </c>
      <c r="H119" s="350">
        <v>8490000</v>
      </c>
      <c r="I119" s="351"/>
    </row>
    <row r="120" spans="1:9" x14ac:dyDescent="0.3">
      <c r="A120" s="353" t="s">
        <v>140</v>
      </c>
      <c r="B120" s="355" t="s">
        <v>648</v>
      </c>
      <c r="C120" s="347"/>
      <c r="D120" s="350">
        <v>2608425</v>
      </c>
      <c r="E120" s="350">
        <v>992600</v>
      </c>
      <c r="F120" s="350">
        <f t="shared" si="20"/>
        <v>5793400</v>
      </c>
      <c r="G120" s="350">
        <v>6786000</v>
      </c>
      <c r="H120" s="350">
        <v>6908625</v>
      </c>
      <c r="I120" s="351"/>
    </row>
    <row r="121" spans="1:9" x14ac:dyDescent="0.3">
      <c r="A121" s="353" t="s">
        <v>695</v>
      </c>
      <c r="B121" s="355" t="s">
        <v>649</v>
      </c>
      <c r="C121" s="347"/>
      <c r="D121" s="350">
        <v>393012.09</v>
      </c>
      <c r="E121" s="350">
        <v>149854.73000000001</v>
      </c>
      <c r="F121" s="350">
        <f t="shared" si="20"/>
        <v>528745.27</v>
      </c>
      <c r="G121" s="350">
        <v>678600</v>
      </c>
      <c r="H121" s="350">
        <v>682200</v>
      </c>
      <c r="I121" s="351"/>
    </row>
    <row r="122" spans="1:9" x14ac:dyDescent="0.3">
      <c r="A122" s="353" t="s">
        <v>18</v>
      </c>
      <c r="B122" s="355" t="s">
        <v>329</v>
      </c>
      <c r="C122" s="347"/>
      <c r="D122" s="350"/>
      <c r="E122" s="350"/>
      <c r="F122" s="350">
        <f t="shared" si="20"/>
        <v>86625</v>
      </c>
      <c r="G122" s="350">
        <v>86625</v>
      </c>
      <c r="H122" s="350"/>
      <c r="I122" s="351"/>
    </row>
    <row r="123" spans="1:9" x14ac:dyDescent="0.3">
      <c r="A123" s="353" t="s">
        <v>22</v>
      </c>
      <c r="B123" s="355" t="s">
        <v>330</v>
      </c>
      <c r="C123" s="347"/>
      <c r="D123" s="350">
        <v>23691987.5</v>
      </c>
      <c r="E123" s="350">
        <v>1879192.5</v>
      </c>
      <c r="F123" s="350">
        <f t="shared" si="20"/>
        <v>10384132.18</v>
      </c>
      <c r="G123" s="350">
        <v>12263324.68</v>
      </c>
      <c r="H123" s="350">
        <v>14689939.6</v>
      </c>
      <c r="I123" s="351"/>
    </row>
    <row r="124" spans="1:9" x14ac:dyDescent="0.3">
      <c r="A124" s="353" t="s">
        <v>23</v>
      </c>
      <c r="B124" s="355" t="s">
        <v>331</v>
      </c>
      <c r="C124" s="347"/>
      <c r="D124" s="350">
        <v>487373.21</v>
      </c>
      <c r="E124" s="350">
        <v>166626.35</v>
      </c>
      <c r="F124" s="350">
        <f t="shared" si="20"/>
        <v>9583373.6500000004</v>
      </c>
      <c r="G124" s="350">
        <v>9750000</v>
      </c>
      <c r="H124" s="350">
        <v>5500000</v>
      </c>
      <c r="I124" s="351"/>
    </row>
    <row r="125" spans="1:9" x14ac:dyDescent="0.3">
      <c r="A125" s="353" t="s">
        <v>26</v>
      </c>
      <c r="B125" s="355" t="s">
        <v>332</v>
      </c>
      <c r="C125" s="347"/>
      <c r="D125" s="350">
        <v>41731654.700000003</v>
      </c>
      <c r="E125" s="350"/>
      <c r="F125" s="350">
        <f t="shared" si="20"/>
        <v>60276032</v>
      </c>
      <c r="G125" s="350">
        <v>60276032</v>
      </c>
      <c r="H125" s="350">
        <v>73581678</v>
      </c>
      <c r="I125" s="351"/>
    </row>
    <row r="126" spans="1:9" x14ac:dyDescent="0.3">
      <c r="A126" s="394" t="s">
        <v>25</v>
      </c>
      <c r="B126" s="366" t="s">
        <v>333</v>
      </c>
      <c r="C126" s="367"/>
      <c r="D126" s="356">
        <v>8746750</v>
      </c>
      <c r="E126" s="356"/>
      <c r="F126" s="356">
        <f t="shared" si="20"/>
        <v>11830000</v>
      </c>
      <c r="G126" s="356">
        <v>11830000</v>
      </c>
      <c r="H126" s="356">
        <v>14470000</v>
      </c>
      <c r="I126" s="351"/>
    </row>
    <row r="127" spans="1:9" x14ac:dyDescent="0.3">
      <c r="A127" s="395" t="s">
        <v>139</v>
      </c>
      <c r="B127" s="369" t="s">
        <v>334</v>
      </c>
      <c r="C127" s="370"/>
      <c r="D127" s="371">
        <v>44656129.469999999</v>
      </c>
      <c r="E127" s="371">
        <v>40461865.5</v>
      </c>
      <c r="F127" s="371">
        <f t="shared" si="20"/>
        <v>19814166.5</v>
      </c>
      <c r="G127" s="371">
        <v>60276032</v>
      </c>
      <c r="H127" s="371">
        <v>73580437</v>
      </c>
      <c r="I127" s="351"/>
    </row>
    <row r="128" spans="1:9" x14ac:dyDescent="0.3">
      <c r="A128" s="353" t="s">
        <v>249</v>
      </c>
      <c r="B128" s="355" t="s">
        <v>335</v>
      </c>
      <c r="C128" s="347"/>
      <c r="D128" s="350">
        <v>58950845.670000002</v>
      </c>
      <c r="E128" s="350">
        <v>29328844.420000002</v>
      </c>
      <c r="F128" s="350">
        <f t="shared" si="20"/>
        <v>56739538.700000003</v>
      </c>
      <c r="G128" s="350">
        <v>86068383.120000005</v>
      </c>
      <c r="H128" s="350">
        <v>105327368.45999999</v>
      </c>
      <c r="I128" s="351"/>
    </row>
    <row r="129" spans="1:9" x14ac:dyDescent="0.3">
      <c r="A129" s="353" t="s">
        <v>1014</v>
      </c>
      <c r="B129" s="355" t="s">
        <v>336</v>
      </c>
      <c r="C129" s="347"/>
      <c r="D129" s="350">
        <v>2061100</v>
      </c>
      <c r="E129" s="350">
        <v>984700</v>
      </c>
      <c r="F129" s="350">
        <f t="shared" si="20"/>
        <v>1838900</v>
      </c>
      <c r="G129" s="350">
        <v>2823600</v>
      </c>
      <c r="H129" s="350">
        <v>3472800</v>
      </c>
      <c r="I129" s="351"/>
    </row>
    <row r="130" spans="1:9" x14ac:dyDescent="0.3">
      <c r="A130" s="353" t="s">
        <v>1015</v>
      </c>
      <c r="B130" s="355" t="s">
        <v>337</v>
      </c>
      <c r="C130" s="347"/>
      <c r="D130" s="350">
        <v>6917413.0700000003</v>
      </c>
      <c r="E130" s="350">
        <v>3450823.85</v>
      </c>
      <c r="F130" s="350">
        <f t="shared" si="20"/>
        <v>8694054.4000000004</v>
      </c>
      <c r="G130" s="350">
        <v>12144878.25</v>
      </c>
      <c r="H130" s="350">
        <v>17287997.239999998</v>
      </c>
      <c r="I130" s="351"/>
    </row>
    <row r="131" spans="1:9" x14ac:dyDescent="0.3">
      <c r="A131" s="353" t="s">
        <v>31</v>
      </c>
      <c r="B131" s="355" t="s">
        <v>338</v>
      </c>
      <c r="C131" s="347"/>
      <c r="D131" s="350">
        <v>2058501.88</v>
      </c>
      <c r="E131" s="350">
        <v>984052.09</v>
      </c>
      <c r="F131" s="350">
        <f t="shared" si="20"/>
        <v>1839547.9100000001</v>
      </c>
      <c r="G131" s="350">
        <v>2823600</v>
      </c>
      <c r="H131" s="350">
        <v>3472800</v>
      </c>
      <c r="I131" s="351"/>
    </row>
    <row r="132" spans="1:9" x14ac:dyDescent="0.3">
      <c r="A132" s="353" t="s">
        <v>1016</v>
      </c>
      <c r="B132" s="355" t="s">
        <v>329</v>
      </c>
      <c r="C132" s="347"/>
      <c r="D132" s="350"/>
      <c r="E132" s="350"/>
      <c r="F132" s="350">
        <f t="shared" si="20"/>
        <v>0</v>
      </c>
      <c r="G132" s="350"/>
      <c r="H132" s="350"/>
      <c r="I132" s="351"/>
    </row>
    <row r="133" spans="1:9" x14ac:dyDescent="0.3">
      <c r="A133" s="353" t="s">
        <v>1016</v>
      </c>
      <c r="B133" s="355" t="s">
        <v>654</v>
      </c>
      <c r="C133" s="347"/>
      <c r="D133" s="350"/>
      <c r="E133" s="350"/>
      <c r="F133" s="350"/>
      <c r="G133" s="350"/>
      <c r="H133" s="350"/>
      <c r="I133" s="351"/>
    </row>
    <row r="134" spans="1:9" x14ac:dyDescent="0.3">
      <c r="A134" s="353" t="s">
        <v>32</v>
      </c>
      <c r="B134" s="355" t="s">
        <v>339</v>
      </c>
      <c r="C134" s="347"/>
      <c r="D134" s="350">
        <v>26258597.27</v>
      </c>
      <c r="E134" s="350">
        <v>1042614.02</v>
      </c>
      <c r="F134" s="350">
        <f t="shared" si="20"/>
        <v>10901380.120000001</v>
      </c>
      <c r="G134" s="350">
        <v>11943994.140000001</v>
      </c>
      <c r="H134" s="350">
        <v>26866303.43</v>
      </c>
      <c r="I134" s="351"/>
    </row>
    <row r="135" spans="1:9" x14ac:dyDescent="0.3">
      <c r="A135" s="353" t="s">
        <v>34</v>
      </c>
      <c r="B135" s="355" t="s">
        <v>340</v>
      </c>
      <c r="C135" s="347"/>
      <c r="D135" s="350">
        <v>9574056.3800000008</v>
      </c>
      <c r="E135" s="350">
        <v>847279.77</v>
      </c>
      <c r="F135" s="350">
        <f>G135-E135</f>
        <v>12045000</v>
      </c>
      <c r="G135" s="350">
        <v>12892279.77</v>
      </c>
      <c r="H135" s="350">
        <v>14470000</v>
      </c>
      <c r="I135" s="351"/>
    </row>
    <row r="136" spans="1:9" x14ac:dyDescent="0.3">
      <c r="A136" s="352" t="s">
        <v>1017</v>
      </c>
      <c r="B136" s="355"/>
      <c r="C136" s="347"/>
      <c r="D136" s="375">
        <f>SUM(D114:D135)</f>
        <v>774045862.0200001</v>
      </c>
      <c r="E136" s="375">
        <f>SUM(E114:E135)</f>
        <v>344917399.89999998</v>
      </c>
      <c r="F136" s="375">
        <f>SUM(F114:F135)</f>
        <v>733345035.89999998</v>
      </c>
      <c r="G136" s="375">
        <f>SUM(G114:G135)</f>
        <v>1078262435.8</v>
      </c>
      <c r="H136" s="375">
        <f>SUM(H114:H135)</f>
        <v>1324541773.8500001</v>
      </c>
      <c r="I136" s="357">
        <f>SUM(E136:F136)</f>
        <v>1078262435.8</v>
      </c>
    </row>
    <row r="137" spans="1:9" x14ac:dyDescent="0.3">
      <c r="A137" s="352" t="s">
        <v>1018</v>
      </c>
      <c r="B137" s="355"/>
      <c r="C137" s="347"/>
      <c r="D137" s="350"/>
      <c r="E137" s="350"/>
      <c r="F137" s="350"/>
      <c r="G137" s="350"/>
      <c r="H137" s="350"/>
      <c r="I137" s="351"/>
    </row>
    <row r="138" spans="1:9" x14ac:dyDescent="0.3">
      <c r="A138" s="353" t="s">
        <v>1019</v>
      </c>
      <c r="B138" s="355" t="s">
        <v>341</v>
      </c>
      <c r="C138" s="347"/>
      <c r="D138" s="350">
        <v>304014</v>
      </c>
      <c r="E138" s="350">
        <v>706365</v>
      </c>
      <c r="F138" s="350">
        <f t="shared" ref="F138:F192" si="21">G138-E138</f>
        <v>4534535</v>
      </c>
      <c r="G138" s="350">
        <v>5240900</v>
      </c>
      <c r="H138" s="350">
        <v>4592276.8099999996</v>
      </c>
      <c r="I138" s="351"/>
    </row>
    <row r="139" spans="1:9" x14ac:dyDescent="0.3">
      <c r="A139" s="353" t="s">
        <v>1020</v>
      </c>
      <c r="B139" s="355" t="s">
        <v>342</v>
      </c>
      <c r="C139" s="347"/>
      <c r="D139" s="350"/>
      <c r="E139" s="350"/>
      <c r="F139" s="350">
        <f t="shared" si="21"/>
        <v>1000000</v>
      </c>
      <c r="G139" s="350">
        <v>1000000</v>
      </c>
      <c r="H139" s="350">
        <v>1000000</v>
      </c>
      <c r="I139" s="351"/>
    </row>
    <row r="140" spans="1:9" x14ac:dyDescent="0.3">
      <c r="A140" s="353" t="s">
        <v>38</v>
      </c>
      <c r="B140" s="355" t="s">
        <v>343</v>
      </c>
      <c r="C140" s="347"/>
      <c r="D140" s="350">
        <v>604892.84</v>
      </c>
      <c r="E140" s="350">
        <v>32725</v>
      </c>
      <c r="F140" s="350">
        <f t="shared" si="21"/>
        <v>9851775</v>
      </c>
      <c r="G140" s="350">
        <v>9884500</v>
      </c>
      <c r="H140" s="350">
        <v>9490000</v>
      </c>
      <c r="I140" s="351"/>
    </row>
    <row r="141" spans="1:9" x14ac:dyDescent="0.3">
      <c r="A141" s="353" t="s">
        <v>141</v>
      </c>
      <c r="B141" s="355" t="s">
        <v>344</v>
      </c>
      <c r="C141" s="347"/>
      <c r="D141" s="350">
        <v>14869500</v>
      </c>
      <c r="E141" s="350"/>
      <c r="F141" s="350">
        <f t="shared" si="21"/>
        <v>33000000</v>
      </c>
      <c r="G141" s="350">
        <v>33000000</v>
      </c>
      <c r="H141" s="350">
        <v>52500000</v>
      </c>
      <c r="I141" s="351"/>
    </row>
    <row r="142" spans="1:9" x14ac:dyDescent="0.3">
      <c r="A142" s="353" t="s">
        <v>1021</v>
      </c>
      <c r="B142" s="355" t="s">
        <v>345</v>
      </c>
      <c r="C142" s="347"/>
      <c r="D142" s="350">
        <v>6007997.7400000002</v>
      </c>
      <c r="E142" s="350">
        <v>7990156.0300000003</v>
      </c>
      <c r="F142" s="350">
        <f t="shared" si="21"/>
        <v>4803343.97</v>
      </c>
      <c r="G142" s="350">
        <v>12793500</v>
      </c>
      <c r="H142" s="350">
        <v>14880000</v>
      </c>
      <c r="I142" s="351"/>
    </row>
    <row r="143" spans="1:9" x14ac:dyDescent="0.3">
      <c r="A143" s="353" t="s">
        <v>40</v>
      </c>
      <c r="B143" s="355" t="s">
        <v>603</v>
      </c>
      <c r="C143" s="347"/>
      <c r="D143" s="350">
        <v>854125.44</v>
      </c>
      <c r="E143" s="350">
        <v>879758</v>
      </c>
      <c r="F143" s="350">
        <f t="shared" si="21"/>
        <v>242</v>
      </c>
      <c r="G143" s="350">
        <v>880000</v>
      </c>
      <c r="H143" s="350">
        <v>1000000</v>
      </c>
      <c r="I143" s="351"/>
    </row>
    <row r="144" spans="1:9" x14ac:dyDescent="0.3">
      <c r="A144" s="353" t="s">
        <v>41</v>
      </c>
      <c r="B144" s="355" t="s">
        <v>1022</v>
      </c>
      <c r="C144" s="347"/>
      <c r="D144" s="350"/>
      <c r="E144" s="350"/>
      <c r="F144" s="350">
        <f t="shared" si="21"/>
        <v>50000</v>
      </c>
      <c r="G144" s="350">
        <v>50000</v>
      </c>
      <c r="H144" s="350">
        <v>126800</v>
      </c>
      <c r="I144" s="351"/>
    </row>
    <row r="145" spans="1:9" x14ac:dyDescent="0.3">
      <c r="A145" s="353" t="s">
        <v>42</v>
      </c>
      <c r="B145" s="355" t="s">
        <v>491</v>
      </c>
      <c r="C145" s="347"/>
      <c r="D145" s="350">
        <v>10295482.880000001</v>
      </c>
      <c r="E145" s="350">
        <v>15192265</v>
      </c>
      <c r="F145" s="350">
        <f t="shared" si="21"/>
        <v>5820375.1700000018</v>
      </c>
      <c r="G145" s="350">
        <v>21012640.170000002</v>
      </c>
      <c r="H145" s="350">
        <f>40939175-40000</f>
        <v>40899175</v>
      </c>
      <c r="I145" s="351"/>
    </row>
    <row r="146" spans="1:9" x14ac:dyDescent="0.3">
      <c r="A146" s="353" t="s">
        <v>87</v>
      </c>
      <c r="B146" s="355" t="s">
        <v>346</v>
      </c>
      <c r="C146" s="347"/>
      <c r="D146" s="350"/>
      <c r="E146" s="350"/>
      <c r="F146" s="350">
        <f t="shared" si="21"/>
        <v>5000000</v>
      </c>
      <c r="G146" s="350">
        <v>5000000</v>
      </c>
      <c r="H146" s="350">
        <v>2350000</v>
      </c>
      <c r="I146" s="351"/>
    </row>
    <row r="147" spans="1:9" x14ac:dyDescent="0.3">
      <c r="A147" s="353" t="s">
        <v>149</v>
      </c>
      <c r="B147" s="355" t="s">
        <v>666</v>
      </c>
      <c r="C147" s="347"/>
      <c r="D147" s="350">
        <v>89315466.560000002</v>
      </c>
      <c r="E147" s="350">
        <v>102480299.51000001</v>
      </c>
      <c r="F147" s="350">
        <f t="shared" si="21"/>
        <v>283239700.49000001</v>
      </c>
      <c r="G147" s="350">
        <v>385720000</v>
      </c>
      <c r="H147" s="350">
        <v>236639070</v>
      </c>
      <c r="I147" s="351"/>
    </row>
    <row r="148" spans="1:9" x14ac:dyDescent="0.3">
      <c r="A148" s="353" t="s">
        <v>1023</v>
      </c>
      <c r="B148" s="355" t="s">
        <v>667</v>
      </c>
      <c r="C148" s="347"/>
      <c r="D148" s="350">
        <v>118238778.02</v>
      </c>
      <c r="E148" s="350">
        <v>45375375.159999996</v>
      </c>
      <c r="F148" s="350">
        <f t="shared" si="21"/>
        <v>119501049.84</v>
      </c>
      <c r="G148" s="350">
        <v>164876425</v>
      </c>
      <c r="H148" s="350">
        <v>166117000</v>
      </c>
      <c r="I148" s="351"/>
    </row>
    <row r="149" spans="1:9" x14ac:dyDescent="0.3">
      <c r="A149" s="353" t="s">
        <v>43</v>
      </c>
      <c r="B149" s="355" t="s">
        <v>347</v>
      </c>
      <c r="C149" s="347"/>
      <c r="D149" s="350">
        <v>9909856.3900000006</v>
      </c>
      <c r="E149" s="350">
        <v>3837161.89</v>
      </c>
      <c r="F149" s="350">
        <f t="shared" si="21"/>
        <v>18190938.109999999</v>
      </c>
      <c r="G149" s="350">
        <v>22028100</v>
      </c>
      <c r="H149" s="350">
        <v>25563400</v>
      </c>
      <c r="I149" s="351"/>
    </row>
    <row r="150" spans="1:9" x14ac:dyDescent="0.3">
      <c r="A150" s="353" t="s">
        <v>151</v>
      </c>
      <c r="B150" s="355" t="s">
        <v>559</v>
      </c>
      <c r="C150" s="347"/>
      <c r="D150" s="350"/>
      <c r="E150" s="350"/>
      <c r="F150" s="350">
        <f t="shared" si="21"/>
        <v>275000</v>
      </c>
      <c r="G150" s="350">
        <v>275000</v>
      </c>
      <c r="H150" s="350">
        <v>5717480</v>
      </c>
      <c r="I150" s="351"/>
    </row>
    <row r="151" spans="1:9" x14ac:dyDescent="0.3">
      <c r="A151" s="353" t="s">
        <v>45</v>
      </c>
      <c r="B151" s="355" t="s">
        <v>348</v>
      </c>
      <c r="C151" s="347"/>
      <c r="D151" s="350"/>
      <c r="E151" s="350"/>
      <c r="F151" s="350">
        <f t="shared" si="21"/>
        <v>3300000</v>
      </c>
      <c r="G151" s="350">
        <v>3300000</v>
      </c>
      <c r="H151" s="350">
        <v>1210000</v>
      </c>
      <c r="I151" s="351"/>
    </row>
    <row r="152" spans="1:9" x14ac:dyDescent="0.3">
      <c r="A152" s="353" t="s">
        <v>47</v>
      </c>
      <c r="B152" s="355" t="s">
        <v>349</v>
      </c>
      <c r="C152" s="347"/>
      <c r="D152" s="350">
        <v>7828510.0700000003</v>
      </c>
      <c r="E152" s="350">
        <v>3682422.35</v>
      </c>
      <c r="F152" s="350">
        <f t="shared" si="21"/>
        <v>21805492.649999999</v>
      </c>
      <c r="G152" s="350">
        <v>25487915</v>
      </c>
      <c r="H152" s="350">
        <v>26680690</v>
      </c>
      <c r="I152" s="351"/>
    </row>
    <row r="153" spans="1:9" x14ac:dyDescent="0.3">
      <c r="A153" s="353" t="s">
        <v>49</v>
      </c>
      <c r="B153" s="355" t="s">
        <v>495</v>
      </c>
      <c r="C153" s="347"/>
      <c r="D153" s="350">
        <v>10276257.74</v>
      </c>
      <c r="E153" s="350">
        <v>4074066.49</v>
      </c>
      <c r="F153" s="350">
        <f t="shared" si="21"/>
        <v>9536470.5199999996</v>
      </c>
      <c r="G153" s="350">
        <v>13610537.01</v>
      </c>
      <c r="H153" s="350">
        <v>12680449</v>
      </c>
      <c r="I153" s="351"/>
    </row>
    <row r="154" spans="1:9" x14ac:dyDescent="0.3">
      <c r="A154" s="353" t="s">
        <v>51</v>
      </c>
      <c r="B154" s="355" t="s">
        <v>496</v>
      </c>
      <c r="C154" s="347"/>
      <c r="D154" s="350">
        <v>34698402.170000002</v>
      </c>
      <c r="E154" s="350">
        <v>12795033.060000001</v>
      </c>
      <c r="F154" s="350">
        <f t="shared" si="21"/>
        <v>45544966.939999998</v>
      </c>
      <c r="G154" s="350">
        <v>58340000</v>
      </c>
      <c r="H154" s="350">
        <v>48640000</v>
      </c>
      <c r="I154" s="351"/>
    </row>
    <row r="155" spans="1:9" x14ac:dyDescent="0.3">
      <c r="A155" s="353" t="s">
        <v>1024</v>
      </c>
      <c r="B155" s="355" t="s">
        <v>350</v>
      </c>
      <c r="C155" s="347"/>
      <c r="D155" s="350">
        <v>491724</v>
      </c>
      <c r="E155" s="350">
        <v>442614</v>
      </c>
      <c r="F155" s="350">
        <f t="shared" si="21"/>
        <v>329186</v>
      </c>
      <c r="G155" s="350">
        <v>771800</v>
      </c>
      <c r="H155" s="350">
        <v>802800</v>
      </c>
      <c r="I155" s="351"/>
    </row>
    <row r="156" spans="1:9" x14ac:dyDescent="0.3">
      <c r="A156" s="353" t="s">
        <v>54</v>
      </c>
      <c r="B156" s="355" t="s">
        <v>351</v>
      </c>
      <c r="C156" s="347"/>
      <c r="D156" s="350">
        <v>2178671.27</v>
      </c>
      <c r="E156" s="350">
        <v>1049591.32</v>
      </c>
      <c r="F156" s="350">
        <f t="shared" si="21"/>
        <v>2106160.6799999997</v>
      </c>
      <c r="G156" s="350">
        <v>3155752</v>
      </c>
      <c r="H156" s="350">
        <v>5808600</v>
      </c>
      <c r="I156" s="351"/>
    </row>
    <row r="157" spans="1:9" x14ac:dyDescent="0.3">
      <c r="A157" s="353" t="s">
        <v>55</v>
      </c>
      <c r="B157" s="355" t="s">
        <v>352</v>
      </c>
      <c r="C157" s="347"/>
      <c r="D157" s="350">
        <v>3730731.61</v>
      </c>
      <c r="E157" s="350">
        <v>2029784.77</v>
      </c>
      <c r="F157" s="350">
        <f t="shared" si="21"/>
        <v>2880215.23</v>
      </c>
      <c r="G157" s="350">
        <v>4910000</v>
      </c>
      <c r="H157" s="350">
        <v>5085000</v>
      </c>
      <c r="I157" s="351"/>
    </row>
    <row r="158" spans="1:9" x14ac:dyDescent="0.3">
      <c r="A158" s="394" t="s">
        <v>56</v>
      </c>
      <c r="B158" s="366" t="s">
        <v>353</v>
      </c>
      <c r="C158" s="367"/>
      <c r="D158" s="356"/>
      <c r="E158" s="356"/>
      <c r="F158" s="356">
        <f t="shared" si="21"/>
        <v>50000</v>
      </c>
      <c r="G158" s="356">
        <v>50000</v>
      </c>
      <c r="H158" s="356">
        <v>50000</v>
      </c>
      <c r="I158" s="351"/>
    </row>
    <row r="159" spans="1:9" x14ac:dyDescent="0.3">
      <c r="A159" s="395" t="s">
        <v>65</v>
      </c>
      <c r="B159" s="369" t="s">
        <v>354</v>
      </c>
      <c r="C159" s="370"/>
      <c r="D159" s="371"/>
      <c r="E159" s="371">
        <v>177000</v>
      </c>
      <c r="F159" s="371">
        <f t="shared" si="21"/>
        <v>2011700</v>
      </c>
      <c r="G159" s="371">
        <v>2188700</v>
      </c>
      <c r="H159" s="371">
        <v>2993700</v>
      </c>
      <c r="I159" s="351"/>
    </row>
    <row r="160" spans="1:9" x14ac:dyDescent="0.3">
      <c r="A160" s="353" t="s">
        <v>67</v>
      </c>
      <c r="B160" s="355" t="s">
        <v>355</v>
      </c>
      <c r="C160" s="347"/>
      <c r="D160" s="350">
        <v>490080</v>
      </c>
      <c r="E160" s="350"/>
      <c r="F160" s="350">
        <f t="shared" si="21"/>
        <v>27250700</v>
      </c>
      <c r="G160" s="350">
        <v>27250700</v>
      </c>
      <c r="H160" s="350">
        <v>37144000</v>
      </c>
      <c r="I160" s="351"/>
    </row>
    <row r="161" spans="1:9" x14ac:dyDescent="0.3">
      <c r="A161" s="353" t="s">
        <v>1025</v>
      </c>
      <c r="B161" s="355" t="s">
        <v>670</v>
      </c>
      <c r="C161" s="347"/>
      <c r="D161" s="350"/>
      <c r="E161" s="350">
        <v>670480</v>
      </c>
      <c r="F161" s="350">
        <f t="shared" si="21"/>
        <v>1329520</v>
      </c>
      <c r="G161" s="350">
        <v>2000000</v>
      </c>
      <c r="H161" s="350">
        <v>2100000</v>
      </c>
      <c r="I161" s="351"/>
    </row>
    <row r="162" spans="1:9" x14ac:dyDescent="0.3">
      <c r="A162" s="353" t="s">
        <v>294</v>
      </c>
      <c r="B162" s="355" t="s">
        <v>767</v>
      </c>
      <c r="C162" s="347"/>
      <c r="D162" s="350">
        <v>3244080.24</v>
      </c>
      <c r="E162" s="350"/>
      <c r="F162" s="350"/>
      <c r="G162" s="350"/>
      <c r="H162" s="350"/>
      <c r="I162" s="351"/>
    </row>
    <row r="163" spans="1:9" x14ac:dyDescent="0.3">
      <c r="A163" s="353" t="s">
        <v>1026</v>
      </c>
      <c r="B163" s="355" t="s">
        <v>699</v>
      </c>
      <c r="C163" s="347"/>
      <c r="D163" s="350"/>
      <c r="E163" s="350"/>
      <c r="F163" s="350">
        <f t="shared" si="21"/>
        <v>100000</v>
      </c>
      <c r="G163" s="350">
        <v>100000</v>
      </c>
      <c r="H163" s="350">
        <v>100000</v>
      </c>
      <c r="I163" s="351"/>
    </row>
    <row r="164" spans="1:9" x14ac:dyDescent="0.3">
      <c r="A164" s="353" t="s">
        <v>82</v>
      </c>
      <c r="B164" s="355" t="s">
        <v>356</v>
      </c>
      <c r="C164" s="347"/>
      <c r="D164" s="350">
        <v>78000000</v>
      </c>
      <c r="E164" s="350">
        <v>39000000</v>
      </c>
      <c r="F164" s="350">
        <f t="shared" si="21"/>
        <v>41000000</v>
      </c>
      <c r="G164" s="350">
        <v>80000000</v>
      </c>
      <c r="H164" s="350">
        <v>82000000</v>
      </c>
      <c r="I164" s="351"/>
    </row>
    <row r="165" spans="1:9" x14ac:dyDescent="0.3">
      <c r="A165" s="353" t="s">
        <v>85</v>
      </c>
      <c r="B165" s="355" t="s">
        <v>357</v>
      </c>
      <c r="C165" s="347"/>
      <c r="D165" s="350">
        <v>5632356.4900000002</v>
      </c>
      <c r="E165" s="350">
        <v>2068051.02</v>
      </c>
      <c r="F165" s="350">
        <f t="shared" si="21"/>
        <v>5142638.9800000004</v>
      </c>
      <c r="G165" s="350">
        <v>7210690</v>
      </c>
      <c r="H165" s="350">
        <v>6520486.5999999996</v>
      </c>
      <c r="I165" s="351"/>
    </row>
    <row r="166" spans="1:9" x14ac:dyDescent="0.3">
      <c r="A166" s="353" t="s">
        <v>158</v>
      </c>
      <c r="B166" s="355" t="s">
        <v>354</v>
      </c>
      <c r="C166" s="347"/>
      <c r="D166" s="350"/>
      <c r="E166" s="350">
        <v>9759.8700000000008</v>
      </c>
      <c r="F166" s="350">
        <f t="shared" si="21"/>
        <v>340240.13</v>
      </c>
      <c r="G166" s="350">
        <v>350000</v>
      </c>
      <c r="H166" s="350">
        <v>450000</v>
      </c>
      <c r="I166" s="351"/>
    </row>
    <row r="167" spans="1:9" x14ac:dyDescent="0.3">
      <c r="A167" s="396" t="s">
        <v>68</v>
      </c>
      <c r="B167" s="361" t="s">
        <v>358</v>
      </c>
      <c r="C167" s="360"/>
      <c r="D167" s="385">
        <v>43407565.109999999</v>
      </c>
      <c r="E167" s="350">
        <v>20552580.18</v>
      </c>
      <c r="F167" s="350">
        <f t="shared" si="21"/>
        <v>54273785.82</v>
      </c>
      <c r="G167" s="350">
        <v>74826366</v>
      </c>
      <c r="H167" s="350">
        <v>75763326</v>
      </c>
      <c r="I167" s="351"/>
    </row>
    <row r="168" spans="1:9" x14ac:dyDescent="0.3">
      <c r="A168" s="396" t="s">
        <v>71</v>
      </c>
      <c r="B168" s="361" t="s">
        <v>359</v>
      </c>
      <c r="C168" s="360"/>
      <c r="D168" s="385">
        <v>4304000</v>
      </c>
      <c r="E168" s="350">
        <v>48000</v>
      </c>
      <c r="F168" s="350">
        <f t="shared" si="21"/>
        <v>5976000</v>
      </c>
      <c r="G168" s="350">
        <v>6024000</v>
      </c>
      <c r="H168" s="350">
        <v>5961000</v>
      </c>
      <c r="I168" s="351"/>
    </row>
    <row r="169" spans="1:9" x14ac:dyDescent="0.3">
      <c r="A169" s="396" t="s">
        <v>159</v>
      </c>
      <c r="B169" s="361" t="s">
        <v>700</v>
      </c>
      <c r="C169" s="360"/>
      <c r="D169" s="385">
        <v>2787372</v>
      </c>
      <c r="E169" s="350">
        <v>4800000</v>
      </c>
      <c r="F169" s="350"/>
      <c r="G169" s="350">
        <v>4800000</v>
      </c>
      <c r="H169" s="350">
        <v>4800000</v>
      </c>
      <c r="I169" s="397"/>
    </row>
    <row r="170" spans="1:9" x14ac:dyDescent="0.3">
      <c r="A170" s="396" t="s">
        <v>70</v>
      </c>
      <c r="B170" s="361" t="s">
        <v>702</v>
      </c>
      <c r="C170" s="360"/>
      <c r="D170" s="385">
        <v>24364003.100000001</v>
      </c>
      <c r="E170" s="350">
        <v>25830858.010000002</v>
      </c>
      <c r="F170" s="350">
        <f t="shared" si="21"/>
        <v>4419141.9899999984</v>
      </c>
      <c r="G170" s="350">
        <v>30250000</v>
      </c>
      <c r="H170" s="350">
        <v>30350000</v>
      </c>
      <c r="I170" s="351"/>
    </row>
    <row r="171" spans="1:9" x14ac:dyDescent="0.3">
      <c r="A171" s="353" t="s">
        <v>1027</v>
      </c>
      <c r="B171" s="355" t="s">
        <v>765</v>
      </c>
      <c r="C171" s="347"/>
      <c r="D171" s="350">
        <v>153056879.06</v>
      </c>
      <c r="E171" s="350"/>
      <c r="F171" s="350"/>
      <c r="G171" s="350"/>
      <c r="H171" s="350"/>
      <c r="I171" s="351"/>
    </row>
    <row r="172" spans="1:9" x14ac:dyDescent="0.3">
      <c r="A172" s="353" t="s">
        <v>1028</v>
      </c>
      <c r="B172" s="355" t="s">
        <v>690</v>
      </c>
      <c r="C172" s="347"/>
      <c r="D172" s="350">
        <v>3955556.75</v>
      </c>
      <c r="E172" s="350">
        <v>21466483.890000001</v>
      </c>
      <c r="F172" s="350">
        <f t="shared" si="21"/>
        <v>145053516.11000001</v>
      </c>
      <c r="G172" s="350">
        <v>166520000</v>
      </c>
      <c r="H172" s="350">
        <v>208070000</v>
      </c>
      <c r="I172" s="351"/>
    </row>
    <row r="173" spans="1:9" x14ac:dyDescent="0.3">
      <c r="A173" s="353" t="s">
        <v>1029</v>
      </c>
      <c r="B173" s="355" t="s">
        <v>703</v>
      </c>
      <c r="C173" s="347"/>
      <c r="D173" s="350">
        <v>41255746.399999999</v>
      </c>
      <c r="E173" s="350">
        <v>19241853.66</v>
      </c>
      <c r="F173" s="350">
        <f t="shared" si="21"/>
        <v>46434084.560000002</v>
      </c>
      <c r="G173" s="350">
        <v>65675938.219999999</v>
      </c>
      <c r="H173" s="350">
        <v>41973100</v>
      </c>
      <c r="I173" s="351"/>
    </row>
    <row r="174" spans="1:9" x14ac:dyDescent="0.3">
      <c r="A174" s="353" t="s">
        <v>1030</v>
      </c>
      <c r="B174" s="355" t="s">
        <v>360</v>
      </c>
      <c r="C174" s="347"/>
      <c r="D174" s="350">
        <v>2351777.2200000002</v>
      </c>
      <c r="E174" s="350">
        <v>4185383.8</v>
      </c>
      <c r="F174" s="350">
        <f t="shared" si="21"/>
        <v>4426366.2</v>
      </c>
      <c r="G174" s="350">
        <v>8611750</v>
      </c>
      <c r="H174" s="350">
        <v>10082500</v>
      </c>
      <c r="I174" s="351"/>
    </row>
    <row r="175" spans="1:9" x14ac:dyDescent="0.3">
      <c r="A175" s="353" t="s">
        <v>1031</v>
      </c>
      <c r="B175" s="355" t="s">
        <v>424</v>
      </c>
      <c r="C175" s="347"/>
      <c r="D175" s="350">
        <v>3359372.21</v>
      </c>
      <c r="E175" s="350">
        <v>1570554.49</v>
      </c>
      <c r="F175" s="350">
        <f t="shared" si="21"/>
        <v>6179445.5099999998</v>
      </c>
      <c r="G175" s="350">
        <v>7750000</v>
      </c>
      <c r="H175" s="350">
        <v>7750000</v>
      </c>
      <c r="I175" s="351"/>
    </row>
    <row r="176" spans="1:9" x14ac:dyDescent="0.3">
      <c r="A176" s="353" t="s">
        <v>1032</v>
      </c>
      <c r="B176" s="355" t="s">
        <v>427</v>
      </c>
      <c r="C176" s="347"/>
      <c r="D176" s="350">
        <v>10668.5</v>
      </c>
      <c r="E176" s="350">
        <v>53300</v>
      </c>
      <c r="F176" s="350">
        <f t="shared" si="21"/>
        <v>334700</v>
      </c>
      <c r="G176" s="350">
        <v>388000</v>
      </c>
      <c r="H176" s="350">
        <v>435000</v>
      </c>
      <c r="I176" s="351"/>
    </row>
    <row r="177" spans="1:18" ht="14.9" customHeight="1" x14ac:dyDescent="0.3">
      <c r="A177" s="353" t="s">
        <v>1033</v>
      </c>
      <c r="B177" s="355" t="s">
        <v>442</v>
      </c>
      <c r="C177" s="347"/>
      <c r="D177" s="350">
        <v>94665</v>
      </c>
      <c r="E177" s="350">
        <v>13185</v>
      </c>
      <c r="F177" s="350">
        <f t="shared" si="21"/>
        <v>441815</v>
      </c>
      <c r="G177" s="350">
        <v>455000</v>
      </c>
      <c r="H177" s="350">
        <v>305000</v>
      </c>
      <c r="I177" s="351"/>
    </row>
    <row r="178" spans="1:18" ht="14.9" customHeight="1" x14ac:dyDescent="0.3">
      <c r="A178" s="353" t="s">
        <v>270</v>
      </c>
      <c r="B178" s="355" t="s">
        <v>363</v>
      </c>
      <c r="C178" s="347"/>
      <c r="D178" s="350">
        <v>1457670.82</v>
      </c>
      <c r="E178" s="350">
        <v>753530.2</v>
      </c>
      <c r="F178" s="350">
        <f t="shared" si="21"/>
        <v>28526469.800000001</v>
      </c>
      <c r="G178" s="350">
        <v>29280000</v>
      </c>
      <c r="H178" s="350">
        <v>30405000</v>
      </c>
      <c r="I178" s="351"/>
    </row>
    <row r="179" spans="1:18" ht="14.9" customHeight="1" x14ac:dyDescent="0.3">
      <c r="A179" s="353" t="s">
        <v>287</v>
      </c>
      <c r="B179" s="355" t="s">
        <v>364</v>
      </c>
      <c r="C179" s="347"/>
      <c r="D179" s="350">
        <v>157071378</v>
      </c>
      <c r="E179" s="350">
        <v>19441000</v>
      </c>
      <c r="F179" s="350">
        <f t="shared" si="21"/>
        <v>330540000</v>
      </c>
      <c r="G179" s="350">
        <v>349981000</v>
      </c>
      <c r="H179" s="350">
        <v>366927989.12</v>
      </c>
      <c r="I179" s="351"/>
    </row>
    <row r="180" spans="1:18" ht="15" hidden="1" customHeight="1" x14ac:dyDescent="0.3">
      <c r="A180" s="353" t="s">
        <v>1034</v>
      </c>
      <c r="B180" s="355"/>
      <c r="C180" s="347"/>
      <c r="D180" s="350"/>
      <c r="E180" s="350"/>
      <c r="F180" s="350">
        <f t="shared" si="21"/>
        <v>0</v>
      </c>
      <c r="G180" s="350"/>
      <c r="H180" s="350"/>
      <c r="I180" s="351"/>
    </row>
    <row r="181" spans="1:18" ht="15" hidden="1" customHeight="1" x14ac:dyDescent="0.3">
      <c r="A181" s="354" t="s">
        <v>1035</v>
      </c>
      <c r="B181" s="355"/>
      <c r="C181" s="347"/>
      <c r="D181" s="350"/>
      <c r="E181" s="350"/>
      <c r="F181" s="350">
        <f t="shared" si="21"/>
        <v>0</v>
      </c>
      <c r="G181" s="350"/>
      <c r="H181" s="350"/>
      <c r="I181" s="351"/>
    </row>
    <row r="182" spans="1:18" ht="15" customHeight="1" x14ac:dyDescent="0.3">
      <c r="A182" s="353" t="s">
        <v>171</v>
      </c>
      <c r="B182" s="355" t="s">
        <v>612</v>
      </c>
      <c r="C182" s="347"/>
      <c r="D182" s="350">
        <v>696446.81</v>
      </c>
      <c r="E182" s="350">
        <v>506111.24</v>
      </c>
      <c r="F182" s="350">
        <f t="shared" si="21"/>
        <v>8380723.4199999999</v>
      </c>
      <c r="G182" s="350">
        <v>8886834.6600000001</v>
      </c>
      <c r="H182" s="350">
        <v>9105952.7799999993</v>
      </c>
      <c r="I182" s="351"/>
    </row>
    <row r="183" spans="1:18" ht="15" customHeight="1" x14ac:dyDescent="0.3">
      <c r="A183" s="353" t="s">
        <v>1036</v>
      </c>
      <c r="B183" s="355" t="s">
        <v>613</v>
      </c>
      <c r="C183" s="347"/>
      <c r="D183" s="350">
        <v>178177.8</v>
      </c>
      <c r="E183" s="350">
        <v>226023.75</v>
      </c>
      <c r="F183" s="350">
        <f t="shared" si="21"/>
        <v>73976.25</v>
      </c>
      <c r="G183" s="350">
        <v>300000</v>
      </c>
      <c r="H183" s="350">
        <v>400000</v>
      </c>
      <c r="I183" s="351"/>
    </row>
    <row r="184" spans="1:18" ht="15" customHeight="1" x14ac:dyDescent="0.3">
      <c r="A184" s="353" t="s">
        <v>86</v>
      </c>
      <c r="B184" s="355" t="s">
        <v>614</v>
      </c>
      <c r="C184" s="347"/>
      <c r="D184" s="350">
        <v>100862.16</v>
      </c>
      <c r="E184" s="350">
        <v>87318.79</v>
      </c>
      <c r="F184" s="350">
        <f t="shared" si="21"/>
        <v>58492.880000000019</v>
      </c>
      <c r="G184" s="350">
        <v>145811.67000000001</v>
      </c>
      <c r="H184" s="350">
        <v>175977.56</v>
      </c>
      <c r="I184" s="351"/>
      <c r="R184" s="398">
        <f>1146276408.11-1214283740.6</f>
        <v>-68007332.49000001</v>
      </c>
    </row>
    <row r="185" spans="1:18" ht="15" customHeight="1" x14ac:dyDescent="0.3">
      <c r="A185" s="353" t="s">
        <v>60</v>
      </c>
      <c r="B185" s="355" t="s">
        <v>365</v>
      </c>
      <c r="C185" s="347"/>
      <c r="D185" s="350">
        <v>235667.20000000001</v>
      </c>
      <c r="E185" s="350">
        <v>34572</v>
      </c>
      <c r="F185" s="350">
        <f t="shared" si="21"/>
        <v>4275428</v>
      </c>
      <c r="G185" s="350">
        <v>4310000</v>
      </c>
      <c r="H185" s="350">
        <v>3800000</v>
      </c>
      <c r="I185" s="351"/>
    </row>
    <row r="186" spans="1:18" ht="15" customHeight="1" x14ac:dyDescent="0.3">
      <c r="A186" s="353" t="s">
        <v>61</v>
      </c>
      <c r="B186" s="355" t="s">
        <v>366</v>
      </c>
      <c r="C186" s="347"/>
      <c r="D186" s="350"/>
      <c r="E186" s="350"/>
      <c r="F186" s="350">
        <f t="shared" si="21"/>
        <v>2540000</v>
      </c>
      <c r="G186" s="350">
        <v>2540000</v>
      </c>
      <c r="H186" s="350">
        <v>5709000</v>
      </c>
      <c r="I186" s="351"/>
    </row>
    <row r="187" spans="1:18" ht="15" customHeight="1" x14ac:dyDescent="0.3">
      <c r="A187" s="353" t="s">
        <v>155</v>
      </c>
      <c r="B187" s="355" t="s">
        <v>367</v>
      </c>
      <c r="C187" s="347"/>
      <c r="D187" s="350"/>
      <c r="E187" s="350"/>
      <c r="F187" s="350">
        <f t="shared" si="21"/>
        <v>300000</v>
      </c>
      <c r="G187" s="350">
        <v>300000</v>
      </c>
      <c r="H187" s="350">
        <v>1300000</v>
      </c>
      <c r="I187" s="351"/>
    </row>
    <row r="188" spans="1:18" ht="15" customHeight="1" x14ac:dyDescent="0.3">
      <c r="A188" s="353" t="s">
        <v>62</v>
      </c>
      <c r="B188" s="355" t="s">
        <v>368</v>
      </c>
      <c r="C188" s="347"/>
      <c r="D188" s="350">
        <v>1329035.7</v>
      </c>
      <c r="E188" s="350">
        <v>1070624.04</v>
      </c>
      <c r="F188" s="350">
        <f t="shared" si="21"/>
        <v>1029295.96</v>
      </c>
      <c r="G188" s="350">
        <v>2099920</v>
      </c>
      <c r="H188" s="350">
        <v>2200000</v>
      </c>
      <c r="I188" s="351"/>
    </row>
    <row r="189" spans="1:18" ht="15" customHeight="1" x14ac:dyDescent="0.3">
      <c r="A189" s="353" t="s">
        <v>1037</v>
      </c>
      <c r="B189" s="355" t="s">
        <v>369</v>
      </c>
      <c r="C189" s="347"/>
      <c r="D189" s="350">
        <v>100000</v>
      </c>
      <c r="E189" s="350">
        <v>100000</v>
      </c>
      <c r="F189" s="350">
        <f t="shared" si="21"/>
        <v>1040000</v>
      </c>
      <c r="G189" s="350">
        <v>1140000</v>
      </c>
      <c r="H189" s="350">
        <v>1420000</v>
      </c>
      <c r="I189" s="351"/>
    </row>
    <row r="190" spans="1:18" ht="15" customHeight="1" x14ac:dyDescent="0.3">
      <c r="A190" s="353" t="s">
        <v>64</v>
      </c>
      <c r="B190" s="355" t="s">
        <v>370</v>
      </c>
      <c r="C190" s="347"/>
      <c r="D190" s="350">
        <v>25170</v>
      </c>
      <c r="E190" s="350">
        <v>7840</v>
      </c>
      <c r="F190" s="350">
        <f t="shared" si="21"/>
        <v>237160</v>
      </c>
      <c r="G190" s="350">
        <v>245000</v>
      </c>
      <c r="H190" s="350">
        <v>245000</v>
      </c>
      <c r="I190" s="351"/>
    </row>
    <row r="191" spans="1:18" ht="15" customHeight="1" x14ac:dyDescent="0.3">
      <c r="A191" s="394" t="s">
        <v>80</v>
      </c>
      <c r="B191" s="366" t="s">
        <v>371</v>
      </c>
      <c r="C191" s="367"/>
      <c r="D191" s="356">
        <v>217385203.19999999</v>
      </c>
      <c r="E191" s="356">
        <v>36439133.5</v>
      </c>
      <c r="F191" s="356">
        <f t="shared" si="21"/>
        <v>305770866.5</v>
      </c>
      <c r="G191" s="356">
        <v>342210000</v>
      </c>
      <c r="H191" s="356">
        <v>407854800</v>
      </c>
      <c r="I191" s="351"/>
    </row>
    <row r="192" spans="1:18" ht="15" customHeight="1" x14ac:dyDescent="0.3">
      <c r="A192" s="395" t="s">
        <v>246</v>
      </c>
      <c r="B192" s="369" t="s">
        <v>372</v>
      </c>
      <c r="C192" s="370"/>
      <c r="D192" s="399">
        <v>102044773.83</v>
      </c>
      <c r="E192" s="399">
        <v>49630806.369999997</v>
      </c>
      <c r="F192" s="399">
        <f t="shared" si="21"/>
        <v>161142958.03</v>
      </c>
      <c r="G192" s="399">
        <v>210773764.40000001</v>
      </c>
      <c r="H192" s="399">
        <v>307645702.27999997</v>
      </c>
      <c r="I192" s="351"/>
    </row>
    <row r="193" spans="1:9" x14ac:dyDescent="0.3">
      <c r="A193" s="352" t="s">
        <v>190</v>
      </c>
      <c r="B193" s="355"/>
      <c r="C193" s="347"/>
      <c r="D193" s="400">
        <f>SUM(D138:D192)</f>
        <v>1156542918.3299999</v>
      </c>
      <c r="E193" s="400">
        <f>SUM(E138:E192)</f>
        <v>448552067.3900001</v>
      </c>
      <c r="F193" s="400">
        <f t="shared" ref="F193:H193" si="22">SUM(F138:F192)</f>
        <v>1759448476.7400002</v>
      </c>
      <c r="G193" s="400">
        <f t="shared" si="22"/>
        <v>2208000544.1300001</v>
      </c>
      <c r="H193" s="400">
        <f t="shared" si="22"/>
        <v>2315820275.1499996</v>
      </c>
      <c r="I193" s="401"/>
    </row>
    <row r="194" spans="1:9" x14ac:dyDescent="0.3">
      <c r="A194" s="352" t="s">
        <v>1038</v>
      </c>
      <c r="B194" s="355"/>
      <c r="C194" s="347"/>
      <c r="D194" s="371"/>
      <c r="E194" s="371"/>
      <c r="F194" s="371"/>
      <c r="G194" s="371"/>
      <c r="H194" s="371"/>
      <c r="I194" s="351"/>
    </row>
    <row r="195" spans="1:9" x14ac:dyDescent="0.3">
      <c r="A195" s="353" t="s">
        <v>108</v>
      </c>
      <c r="B195" s="355" t="s">
        <v>616</v>
      </c>
      <c r="C195" s="347"/>
      <c r="D195" s="350">
        <v>44080</v>
      </c>
      <c r="E195" s="350">
        <v>1409</v>
      </c>
      <c r="F195" s="350">
        <f t="shared" ref="F195:F196" si="23">G195-E195</f>
        <v>218591</v>
      </c>
      <c r="G195" s="350">
        <v>220000</v>
      </c>
      <c r="H195" s="350">
        <v>220000</v>
      </c>
      <c r="I195" s="351"/>
    </row>
    <row r="196" spans="1:9" x14ac:dyDescent="0.3">
      <c r="A196" s="353" t="s">
        <v>1039</v>
      </c>
      <c r="B196" s="355" t="s">
        <v>618</v>
      </c>
      <c r="C196" s="347"/>
      <c r="D196" s="350"/>
      <c r="E196" s="350"/>
      <c r="F196" s="350">
        <f t="shared" si="23"/>
        <v>3300000</v>
      </c>
      <c r="G196" s="350">
        <v>3300000</v>
      </c>
      <c r="H196" s="350">
        <v>3300000</v>
      </c>
      <c r="I196" s="351"/>
    </row>
    <row r="197" spans="1:9" x14ac:dyDescent="0.3">
      <c r="A197" s="352" t="s">
        <v>184</v>
      </c>
      <c r="B197" s="355"/>
      <c r="C197" s="347"/>
      <c r="D197" s="375">
        <f>SUM(D195:D196)</f>
        <v>44080</v>
      </c>
      <c r="E197" s="375">
        <f t="shared" ref="E197:G197" si="24">SUM(E195:E196)</f>
        <v>1409</v>
      </c>
      <c r="F197" s="375">
        <f t="shared" si="24"/>
        <v>3518591</v>
      </c>
      <c r="G197" s="375">
        <f t="shared" si="24"/>
        <v>3520000</v>
      </c>
      <c r="H197" s="375">
        <f>SUM(H195:H196)</f>
        <v>3520000</v>
      </c>
      <c r="I197" s="351"/>
    </row>
    <row r="198" spans="1:9" x14ac:dyDescent="0.3">
      <c r="A198" s="352" t="s">
        <v>1040</v>
      </c>
      <c r="B198" s="355"/>
      <c r="C198" s="347"/>
      <c r="D198" s="370"/>
      <c r="E198" s="370"/>
      <c r="F198" s="370"/>
      <c r="G198" s="370"/>
      <c r="H198" s="370"/>
      <c r="I198" s="351"/>
    </row>
    <row r="199" spans="1:9" x14ac:dyDescent="0.3">
      <c r="A199" s="353" t="s">
        <v>91</v>
      </c>
      <c r="B199" s="355" t="s">
        <v>380</v>
      </c>
      <c r="C199" s="347"/>
      <c r="D199" s="350">
        <v>2374800</v>
      </c>
      <c r="E199" s="350"/>
      <c r="F199" s="350"/>
      <c r="G199" s="350"/>
      <c r="H199" s="350"/>
      <c r="I199" s="351"/>
    </row>
    <row r="200" spans="1:9" x14ac:dyDescent="0.3">
      <c r="A200" s="353" t="s">
        <v>250</v>
      </c>
      <c r="B200" s="355" t="s">
        <v>768</v>
      </c>
      <c r="C200" s="347"/>
      <c r="D200" s="350">
        <v>7742821.0199999996</v>
      </c>
      <c r="E200" s="402">
        <v>3432341.19</v>
      </c>
      <c r="F200" s="350">
        <f t="shared" ref="F200:F222" si="25">G200-E200</f>
        <v>160631658.81</v>
      </c>
      <c r="G200" s="350">
        <v>164064000</v>
      </c>
      <c r="H200" s="350">
        <v>2240000</v>
      </c>
      <c r="I200" s="351"/>
    </row>
    <row r="201" spans="1:9" x14ac:dyDescent="0.3">
      <c r="A201" s="353" t="s">
        <v>177</v>
      </c>
      <c r="B201" s="355" t="s">
        <v>772</v>
      </c>
      <c r="C201" s="347"/>
      <c r="D201" s="350"/>
      <c r="E201" s="402"/>
      <c r="F201" s="350">
        <f t="shared" si="25"/>
        <v>255039033</v>
      </c>
      <c r="G201" s="350">
        <v>255039033</v>
      </c>
      <c r="H201" s="350">
        <v>465730000</v>
      </c>
      <c r="I201" s="351"/>
    </row>
    <row r="202" spans="1:9" x14ac:dyDescent="0.3">
      <c r="A202" s="353" t="s">
        <v>1041</v>
      </c>
      <c r="B202" s="355" t="s">
        <v>773</v>
      </c>
      <c r="C202" s="347"/>
      <c r="D202" s="350"/>
      <c r="E202" s="402"/>
      <c r="F202" s="350">
        <f t="shared" si="25"/>
        <v>30000000</v>
      </c>
      <c r="G202" s="350">
        <v>30000000</v>
      </c>
      <c r="H202" s="350">
        <v>29500000</v>
      </c>
      <c r="I202" s="351"/>
    </row>
    <row r="203" spans="1:9" x14ac:dyDescent="0.3">
      <c r="A203" s="353" t="s">
        <v>230</v>
      </c>
      <c r="B203" s="355" t="s">
        <v>769</v>
      </c>
      <c r="C203" s="347"/>
      <c r="D203" s="350">
        <v>10077811.73</v>
      </c>
      <c r="E203" s="402"/>
      <c r="F203" s="350"/>
      <c r="G203" s="350"/>
      <c r="H203" s="350">
        <v>9670000</v>
      </c>
      <c r="I203" s="351"/>
    </row>
    <row r="204" spans="1:9" x14ac:dyDescent="0.3">
      <c r="A204" s="353" t="s">
        <v>231</v>
      </c>
      <c r="B204" s="355" t="s">
        <v>770</v>
      </c>
      <c r="C204" s="347"/>
      <c r="D204" s="350">
        <v>3977347.75</v>
      </c>
      <c r="E204" s="402">
        <v>342830.56</v>
      </c>
      <c r="F204" s="350">
        <f>G204-E204</f>
        <v>1628469.44</v>
      </c>
      <c r="G204" s="350">
        <v>1971300</v>
      </c>
      <c r="H204" s="350">
        <v>19150000</v>
      </c>
      <c r="I204" s="351"/>
    </row>
    <row r="205" spans="1:9" x14ac:dyDescent="0.3">
      <c r="A205" s="353" t="s">
        <v>93</v>
      </c>
      <c r="B205" s="355" t="s">
        <v>500</v>
      </c>
      <c r="C205" s="347"/>
      <c r="D205" s="350">
        <v>62195736</v>
      </c>
      <c r="E205" s="402">
        <v>15919274.560000001</v>
      </c>
      <c r="F205" s="350">
        <f t="shared" si="25"/>
        <v>275025225.44</v>
      </c>
      <c r="G205" s="350">
        <v>290944500</v>
      </c>
      <c r="H205" s="350">
        <v>770830020</v>
      </c>
      <c r="I205" s="397"/>
    </row>
    <row r="206" spans="1:9" x14ac:dyDescent="0.3">
      <c r="A206" s="353" t="s">
        <v>229</v>
      </c>
      <c r="B206" s="355" t="s">
        <v>771</v>
      </c>
      <c r="C206" s="347"/>
      <c r="D206" s="350">
        <v>15541753.52</v>
      </c>
      <c r="E206" s="402"/>
      <c r="F206" s="350">
        <f t="shared" si="25"/>
        <v>528854000</v>
      </c>
      <c r="G206" s="350">
        <v>528854000</v>
      </c>
      <c r="H206" s="350"/>
      <c r="I206" s="351"/>
    </row>
    <row r="207" spans="1:9" x14ac:dyDescent="0.3">
      <c r="A207" s="353" t="s">
        <v>1042</v>
      </c>
      <c r="B207" s="355" t="s">
        <v>775</v>
      </c>
      <c r="C207" s="347"/>
      <c r="D207" s="350"/>
      <c r="E207" s="402"/>
      <c r="F207" s="350"/>
      <c r="G207" s="350"/>
      <c r="H207" s="350"/>
      <c r="I207" s="351"/>
    </row>
    <row r="208" spans="1:9" x14ac:dyDescent="0.3">
      <c r="A208" s="353" t="s">
        <v>94</v>
      </c>
      <c r="B208" s="355" t="s">
        <v>729</v>
      </c>
      <c r="C208" s="347"/>
      <c r="D208" s="350">
        <v>62220876.189999998</v>
      </c>
      <c r="E208" s="402">
        <v>25923829.77</v>
      </c>
      <c r="F208" s="350">
        <f t="shared" si="25"/>
        <v>591204170.23000002</v>
      </c>
      <c r="G208" s="350">
        <v>617128000</v>
      </c>
      <c r="H208" s="350">
        <v>85903200</v>
      </c>
      <c r="I208" s="351"/>
    </row>
    <row r="209" spans="1:9" x14ac:dyDescent="0.3">
      <c r="A209" s="353" t="s">
        <v>95</v>
      </c>
      <c r="B209" s="355" t="s">
        <v>373</v>
      </c>
      <c r="C209" s="347"/>
      <c r="D209" s="350"/>
      <c r="E209" s="402"/>
      <c r="F209" s="350">
        <f t="shared" si="25"/>
        <v>5425000</v>
      </c>
      <c r="G209" s="350">
        <v>5425000</v>
      </c>
      <c r="H209" s="350">
        <v>163850</v>
      </c>
      <c r="I209" s="351"/>
    </row>
    <row r="210" spans="1:9" x14ac:dyDescent="0.3">
      <c r="A210" s="353" t="s">
        <v>1043</v>
      </c>
      <c r="B210" s="355" t="s">
        <v>374</v>
      </c>
      <c r="C210" s="347"/>
      <c r="D210" s="350"/>
      <c r="E210" s="402"/>
      <c r="F210" s="350">
        <f t="shared" si="25"/>
        <v>6685000</v>
      </c>
      <c r="G210" s="350">
        <v>6685000</v>
      </c>
      <c r="H210" s="350">
        <v>13800000</v>
      </c>
      <c r="I210" s="351"/>
    </row>
    <row r="211" spans="1:9" x14ac:dyDescent="0.3">
      <c r="A211" s="353" t="s">
        <v>842</v>
      </c>
      <c r="B211" s="355" t="s">
        <v>871</v>
      </c>
      <c r="C211" s="347"/>
      <c r="D211" s="350"/>
      <c r="E211" s="402"/>
      <c r="F211" s="350"/>
      <c r="G211" s="350"/>
      <c r="H211" s="350">
        <v>40000</v>
      </c>
      <c r="I211" s="351"/>
    </row>
    <row r="212" spans="1:9" x14ac:dyDescent="0.3">
      <c r="A212" s="353" t="s">
        <v>99</v>
      </c>
      <c r="B212" s="355" t="s">
        <v>498</v>
      </c>
      <c r="C212" s="347"/>
      <c r="D212" s="350"/>
      <c r="E212" s="402"/>
      <c r="F212" s="350">
        <f t="shared" si="25"/>
        <v>250000</v>
      </c>
      <c r="G212" s="350">
        <v>250000</v>
      </c>
      <c r="H212" s="350"/>
      <c r="I212" s="351"/>
    </row>
    <row r="213" spans="1:9" x14ac:dyDescent="0.3">
      <c r="A213" s="353" t="s">
        <v>174</v>
      </c>
      <c r="B213" s="355" t="s">
        <v>1044</v>
      </c>
      <c r="C213" s="347"/>
      <c r="D213" s="350"/>
      <c r="E213" s="402"/>
      <c r="F213" s="350"/>
      <c r="G213" s="350"/>
      <c r="H213" s="350"/>
      <c r="I213" s="351"/>
    </row>
    <row r="214" spans="1:9" x14ac:dyDescent="0.3">
      <c r="A214" s="353" t="s">
        <v>175</v>
      </c>
      <c r="B214" s="355" t="s">
        <v>785</v>
      </c>
      <c r="C214" s="347"/>
      <c r="D214" s="350"/>
      <c r="E214" s="402"/>
      <c r="F214" s="350"/>
      <c r="G214" s="350"/>
      <c r="H214" s="350"/>
      <c r="I214" s="351"/>
    </row>
    <row r="215" spans="1:9" x14ac:dyDescent="0.3">
      <c r="A215" s="353" t="s">
        <v>1045</v>
      </c>
      <c r="B215" s="355" t="s">
        <v>376</v>
      </c>
      <c r="C215" s="347"/>
      <c r="D215" s="350"/>
      <c r="E215" s="402"/>
      <c r="F215" s="350">
        <f t="shared" si="25"/>
        <v>3000000</v>
      </c>
      <c r="G215" s="350">
        <v>3000000</v>
      </c>
      <c r="H215" s="350">
        <v>3630000</v>
      </c>
      <c r="I215" s="351"/>
    </row>
    <row r="216" spans="1:9" x14ac:dyDescent="0.3">
      <c r="A216" s="353" t="s">
        <v>176</v>
      </c>
      <c r="B216" s="355" t="s">
        <v>776</v>
      </c>
      <c r="C216" s="347"/>
      <c r="D216" s="350"/>
      <c r="E216" s="402"/>
      <c r="F216" s="350">
        <f t="shared" si="25"/>
        <v>15000000</v>
      </c>
      <c r="G216" s="350">
        <v>15000000</v>
      </c>
      <c r="H216" s="350"/>
      <c r="I216" s="351"/>
    </row>
    <row r="217" spans="1:9" x14ac:dyDescent="0.3">
      <c r="A217" s="403" t="s">
        <v>1046</v>
      </c>
      <c r="B217" s="355" t="s">
        <v>836</v>
      </c>
      <c r="C217" s="347"/>
      <c r="D217" s="350"/>
      <c r="E217" s="402"/>
      <c r="F217" s="350">
        <f t="shared" si="25"/>
        <v>1000000</v>
      </c>
      <c r="G217" s="350">
        <v>1000000</v>
      </c>
      <c r="H217" s="350">
        <v>1300000</v>
      </c>
      <c r="I217" s="351"/>
    </row>
    <row r="218" spans="1:9" x14ac:dyDescent="0.3">
      <c r="A218" s="353" t="s">
        <v>1047</v>
      </c>
      <c r="B218" s="355" t="s">
        <v>377</v>
      </c>
      <c r="C218" s="347"/>
      <c r="D218" s="350">
        <v>29555</v>
      </c>
      <c r="E218" s="402"/>
      <c r="F218" s="350">
        <f t="shared" si="25"/>
        <v>600000</v>
      </c>
      <c r="G218" s="350">
        <v>600000</v>
      </c>
      <c r="H218" s="350">
        <v>62725</v>
      </c>
      <c r="I218" s="351"/>
    </row>
    <row r="219" spans="1:9" x14ac:dyDescent="0.3">
      <c r="A219" s="353" t="s">
        <v>105</v>
      </c>
      <c r="B219" s="355" t="s">
        <v>378</v>
      </c>
      <c r="C219" s="347"/>
      <c r="D219" s="350"/>
      <c r="E219" s="402">
        <v>4113000</v>
      </c>
      <c r="F219" s="350">
        <f t="shared" si="25"/>
        <v>12387000</v>
      </c>
      <c r="G219" s="350">
        <v>16500000</v>
      </c>
      <c r="H219" s="350">
        <v>51780000</v>
      </c>
      <c r="I219" s="351"/>
    </row>
    <row r="220" spans="1:9" x14ac:dyDescent="0.3">
      <c r="A220" s="353" t="s">
        <v>296</v>
      </c>
      <c r="B220" s="355" t="s">
        <v>379</v>
      </c>
      <c r="C220" s="347"/>
      <c r="D220" s="350"/>
      <c r="E220" s="350"/>
      <c r="F220" s="350">
        <f t="shared" si="25"/>
        <v>6467200</v>
      </c>
      <c r="G220" s="350">
        <v>6467200</v>
      </c>
      <c r="H220" s="350">
        <v>358000</v>
      </c>
      <c r="I220" s="351"/>
    </row>
    <row r="221" spans="1:9" x14ac:dyDescent="0.3">
      <c r="A221" s="353" t="s">
        <v>1048</v>
      </c>
      <c r="B221" s="355" t="s">
        <v>647</v>
      </c>
      <c r="C221" s="347"/>
      <c r="D221" s="350"/>
      <c r="E221" s="350"/>
      <c r="F221" s="350"/>
      <c r="G221" s="350"/>
      <c r="H221" s="350"/>
      <c r="I221" s="351"/>
    </row>
    <row r="222" spans="1:9" x14ac:dyDescent="0.3">
      <c r="A222" s="396" t="s">
        <v>106</v>
      </c>
      <c r="B222" s="361" t="s">
        <v>615</v>
      </c>
      <c r="C222" s="360"/>
      <c r="D222" s="385">
        <v>231400</v>
      </c>
      <c r="E222" s="385"/>
      <c r="F222" s="385">
        <f t="shared" si="25"/>
        <v>12239300</v>
      </c>
      <c r="G222" s="385">
        <v>12239300</v>
      </c>
      <c r="H222" s="385">
        <v>1089000</v>
      </c>
      <c r="I222" s="351"/>
    </row>
    <row r="223" spans="1:9" x14ac:dyDescent="0.3">
      <c r="A223" s="404" t="s">
        <v>843</v>
      </c>
      <c r="B223" s="405" t="s">
        <v>870</v>
      </c>
      <c r="C223" s="406"/>
      <c r="D223" s="407"/>
      <c r="E223" s="407"/>
      <c r="F223" s="407"/>
      <c r="G223" s="407"/>
      <c r="H223" s="407">
        <v>1130000</v>
      </c>
      <c r="I223" s="351"/>
    </row>
    <row r="224" spans="1:9" x14ac:dyDescent="0.3">
      <c r="A224" s="408" t="s">
        <v>257</v>
      </c>
      <c r="B224" s="409" t="s">
        <v>1049</v>
      </c>
      <c r="C224" s="410"/>
      <c r="D224" s="411"/>
      <c r="E224" s="411"/>
      <c r="F224" s="411"/>
      <c r="G224" s="411"/>
      <c r="H224" s="411"/>
      <c r="I224" s="351"/>
    </row>
    <row r="225" spans="1:9" x14ac:dyDescent="0.3">
      <c r="A225" s="412" t="s">
        <v>1050</v>
      </c>
      <c r="B225" s="413"/>
      <c r="C225" s="414"/>
      <c r="D225" s="380"/>
      <c r="E225" s="380"/>
      <c r="F225" s="380"/>
      <c r="G225" s="380"/>
      <c r="H225" s="380"/>
      <c r="I225" s="351"/>
    </row>
    <row r="226" spans="1:9" x14ac:dyDescent="0.3">
      <c r="A226" s="396" t="s">
        <v>89</v>
      </c>
      <c r="B226" s="361" t="s">
        <v>723</v>
      </c>
      <c r="C226" s="360"/>
      <c r="D226" s="385">
        <v>744743.82</v>
      </c>
      <c r="E226" s="385"/>
      <c r="F226" s="385">
        <f>G226-E226</f>
        <v>3010000</v>
      </c>
      <c r="G226" s="385">
        <v>3010000</v>
      </c>
      <c r="H226" s="385">
        <v>26400000</v>
      </c>
      <c r="I226" s="351"/>
    </row>
    <row r="227" spans="1:9" x14ac:dyDescent="0.3">
      <c r="A227" s="352" t="s">
        <v>107</v>
      </c>
      <c r="B227" s="355"/>
      <c r="C227" s="347"/>
      <c r="D227" s="375">
        <f>SUM(D199:D226)</f>
        <v>165136845.02999997</v>
      </c>
      <c r="E227" s="375">
        <f>SUM(E199:E226)</f>
        <v>49731276.079999998</v>
      </c>
      <c r="F227" s="375">
        <f t="shared" ref="F227:H227" si="26">SUM(F199:F226)</f>
        <v>1908446056.9200001</v>
      </c>
      <c r="G227" s="375">
        <f t="shared" si="26"/>
        <v>1958177333</v>
      </c>
      <c r="H227" s="375">
        <f t="shared" si="26"/>
        <v>1482776795</v>
      </c>
      <c r="I227" s="357">
        <f>H136+H193+H197+H227</f>
        <v>5126658844</v>
      </c>
    </row>
    <row r="228" spans="1:9" x14ac:dyDescent="0.3">
      <c r="A228" s="352" t="s">
        <v>1051</v>
      </c>
      <c r="B228" s="355"/>
      <c r="C228" s="347"/>
      <c r="D228" s="371"/>
      <c r="E228" s="371"/>
      <c r="F228" s="371"/>
      <c r="G228" s="371"/>
      <c r="H228" s="371"/>
      <c r="I228" s="351"/>
    </row>
    <row r="229" spans="1:9" x14ac:dyDescent="0.3">
      <c r="A229" s="353" t="s">
        <v>1052</v>
      </c>
      <c r="B229" s="355"/>
      <c r="C229" s="347"/>
      <c r="D229" s="350"/>
      <c r="E229" s="350"/>
      <c r="F229" s="350"/>
      <c r="G229" s="350"/>
      <c r="H229" s="350"/>
      <c r="I229" s="351"/>
    </row>
    <row r="230" spans="1:9" x14ac:dyDescent="0.3">
      <c r="A230" s="354" t="s">
        <v>1053</v>
      </c>
      <c r="B230" s="355"/>
      <c r="C230" s="347"/>
      <c r="D230" s="350">
        <f>SUM(D232:D238)</f>
        <v>130157034.3</v>
      </c>
      <c r="E230" s="350">
        <f>SUM(E232:E238)</f>
        <v>39768226.650000006</v>
      </c>
      <c r="F230" s="350">
        <f>SUM(F232:F238)</f>
        <v>1325969445.8099999</v>
      </c>
      <c r="G230" s="350">
        <f>SUM(G232:G238)</f>
        <v>1365737672.46</v>
      </c>
      <c r="H230" s="350">
        <f>SUM(H232:H238)</f>
        <v>986927000</v>
      </c>
      <c r="I230" s="351"/>
    </row>
    <row r="231" spans="1:9" x14ac:dyDescent="0.3">
      <c r="A231" s="354" t="s">
        <v>1054</v>
      </c>
      <c r="B231" s="355"/>
      <c r="C231" s="347"/>
      <c r="D231" s="350"/>
      <c r="E231" s="350"/>
      <c r="F231" s="350"/>
      <c r="G231" s="350"/>
      <c r="H231" s="350"/>
      <c r="I231" s="351"/>
    </row>
    <row r="232" spans="1:9" x14ac:dyDescent="0.3">
      <c r="A232" s="415" t="s">
        <v>1055</v>
      </c>
      <c r="B232" s="355">
        <v>4918</v>
      </c>
      <c r="C232" s="347"/>
      <c r="D232" s="350">
        <v>1827025</v>
      </c>
      <c r="E232" s="350"/>
      <c r="F232" s="350">
        <f>G232-E232</f>
        <v>504891000</v>
      </c>
      <c r="G232" s="350">
        <v>504891000</v>
      </c>
      <c r="H232" s="350"/>
      <c r="I232" s="351"/>
    </row>
    <row r="233" spans="1:9" x14ac:dyDescent="0.3">
      <c r="A233" s="354" t="s">
        <v>724</v>
      </c>
      <c r="B233" s="355">
        <v>4919</v>
      </c>
      <c r="C233" s="347"/>
      <c r="D233" s="350"/>
      <c r="E233" s="350"/>
      <c r="F233" s="350"/>
      <c r="G233" s="350"/>
      <c r="H233" s="350">
        <v>287787000</v>
      </c>
      <c r="I233" s="351"/>
    </row>
    <row r="234" spans="1:9" x14ac:dyDescent="0.3">
      <c r="A234" s="354" t="s">
        <v>1054</v>
      </c>
      <c r="B234" s="355"/>
      <c r="C234" s="347"/>
      <c r="D234" s="350"/>
      <c r="E234" s="350"/>
      <c r="F234" s="350"/>
      <c r="G234" s="350"/>
      <c r="H234" s="350"/>
      <c r="I234" s="351"/>
    </row>
    <row r="235" spans="1:9" x14ac:dyDescent="0.3">
      <c r="A235" s="415" t="s">
        <v>1056</v>
      </c>
      <c r="B235" s="355"/>
      <c r="C235" s="347"/>
      <c r="D235" s="350"/>
      <c r="E235" s="350"/>
      <c r="F235" s="350"/>
      <c r="G235" s="350"/>
      <c r="H235" s="350"/>
      <c r="I235" s="351"/>
    </row>
    <row r="236" spans="1:9" x14ac:dyDescent="0.3">
      <c r="A236" s="415" t="s">
        <v>1057</v>
      </c>
      <c r="B236" s="355">
        <v>6918</v>
      </c>
      <c r="C236" s="347"/>
      <c r="D236" s="350">
        <v>10299371.060000001</v>
      </c>
      <c r="E236" s="350">
        <v>16084756.710000001</v>
      </c>
      <c r="F236" s="350">
        <f>G236-E236</f>
        <v>601709243.28999996</v>
      </c>
      <c r="G236" s="350">
        <v>617794000</v>
      </c>
      <c r="H236" s="350">
        <v>135220000</v>
      </c>
      <c r="I236" s="351"/>
    </row>
    <row r="237" spans="1:9" x14ac:dyDescent="0.3">
      <c r="A237" s="354" t="s">
        <v>1054</v>
      </c>
      <c r="B237" s="355"/>
      <c r="C237" s="347"/>
      <c r="D237" s="350"/>
      <c r="E237" s="350"/>
      <c r="F237" s="350"/>
      <c r="G237" s="350"/>
      <c r="H237" s="350"/>
      <c r="I237" s="351"/>
    </row>
    <row r="238" spans="1:9" x14ac:dyDescent="0.3">
      <c r="A238" s="415" t="s">
        <v>1058</v>
      </c>
      <c r="B238" s="355">
        <v>8918</v>
      </c>
      <c r="C238" s="347"/>
      <c r="D238" s="350">
        <v>118030638.23999999</v>
      </c>
      <c r="E238" s="350">
        <v>23683469.940000001</v>
      </c>
      <c r="F238" s="350">
        <f>G238-E238</f>
        <v>219369202.52000001</v>
      </c>
      <c r="G238" s="350">
        <v>243052672.46000001</v>
      </c>
      <c r="H238" s="350">
        <v>563920000</v>
      </c>
      <c r="I238" s="351"/>
    </row>
    <row r="239" spans="1:9" x14ac:dyDescent="0.3">
      <c r="A239" s="353" t="s">
        <v>1059</v>
      </c>
      <c r="B239" s="355"/>
      <c r="C239" s="347"/>
      <c r="D239" s="350"/>
      <c r="E239" s="350"/>
      <c r="F239" s="350"/>
      <c r="G239" s="350"/>
      <c r="H239" s="350"/>
      <c r="I239" s="351"/>
    </row>
    <row r="240" spans="1:9" x14ac:dyDescent="0.3">
      <c r="A240" s="354" t="s">
        <v>1060</v>
      </c>
      <c r="B240" s="355"/>
      <c r="C240" s="347"/>
      <c r="D240" s="350"/>
      <c r="E240" s="350"/>
      <c r="F240" s="350"/>
      <c r="G240" s="350"/>
      <c r="H240" s="350"/>
      <c r="I240" s="351"/>
    </row>
    <row r="241" spans="1:11" x14ac:dyDescent="0.3">
      <c r="A241" s="354" t="s">
        <v>1061</v>
      </c>
      <c r="B241" s="355">
        <v>9940</v>
      </c>
      <c r="C241" s="347"/>
      <c r="D241" s="350">
        <v>108578917.66</v>
      </c>
      <c r="E241" s="350">
        <f>SUM(E242:E243)</f>
        <v>13675733.489999998</v>
      </c>
      <c r="F241" s="350">
        <f>SUM(F242:F243)</f>
        <v>238891414.31999999</v>
      </c>
      <c r="G241" s="350">
        <f>SUM(G242:G243)</f>
        <v>252567147.81</v>
      </c>
      <c r="H241" s="350">
        <f>SUM(H242:H243)</f>
        <v>321777625</v>
      </c>
      <c r="I241" s="351"/>
    </row>
    <row r="242" spans="1:11" x14ac:dyDescent="0.3">
      <c r="A242" s="415" t="s">
        <v>187</v>
      </c>
      <c r="B242" s="355"/>
      <c r="C242" s="347"/>
      <c r="D242" s="350"/>
      <c r="E242" s="350">
        <v>9632020.1199999992</v>
      </c>
      <c r="F242" s="350">
        <f>G242-E242</f>
        <v>152835127.69</v>
      </c>
      <c r="G242" s="350">
        <v>162467147.81</v>
      </c>
      <c r="H242" s="350">
        <v>127143118</v>
      </c>
      <c r="I242" s="351"/>
    </row>
    <row r="243" spans="1:11" x14ac:dyDescent="0.3">
      <c r="A243" s="415" t="s">
        <v>282</v>
      </c>
      <c r="B243" s="355"/>
      <c r="C243" s="347"/>
      <c r="D243" s="385"/>
      <c r="E243" s="350">
        <v>4043713.37</v>
      </c>
      <c r="F243" s="350">
        <f>G243-E243</f>
        <v>86056286.629999995</v>
      </c>
      <c r="G243" s="350">
        <v>90100000</v>
      </c>
      <c r="H243" s="350">
        <v>194634507</v>
      </c>
      <c r="I243" s="351"/>
    </row>
    <row r="244" spans="1:11" x14ac:dyDescent="0.3">
      <c r="A244" s="353" t="s">
        <v>1062</v>
      </c>
      <c r="B244" s="355">
        <v>9999</v>
      </c>
      <c r="C244" s="347"/>
      <c r="D244" s="385">
        <v>189000</v>
      </c>
      <c r="E244" s="350"/>
      <c r="F244" s="350">
        <f>G244-E244</f>
        <v>189000</v>
      </c>
      <c r="G244" s="350">
        <v>189000</v>
      </c>
      <c r="H244" s="350">
        <v>189000</v>
      </c>
      <c r="I244" s="351"/>
    </row>
    <row r="245" spans="1:11" x14ac:dyDescent="0.3">
      <c r="A245" s="353" t="s">
        <v>1063</v>
      </c>
      <c r="B245" s="355"/>
      <c r="C245" s="347"/>
      <c r="D245" s="385"/>
      <c r="E245" s="350"/>
      <c r="F245" s="350"/>
      <c r="G245" s="350"/>
      <c r="H245" s="350"/>
      <c r="I245" s="351"/>
    </row>
    <row r="246" spans="1:11" x14ac:dyDescent="0.3">
      <c r="A246" s="354" t="s">
        <v>1003</v>
      </c>
      <c r="B246" s="355" t="s">
        <v>792</v>
      </c>
      <c r="C246" s="347"/>
      <c r="D246" s="350">
        <f>SUM(D247:D248)</f>
        <v>138866973.69999999</v>
      </c>
      <c r="E246" s="350"/>
      <c r="F246" s="350"/>
      <c r="G246" s="350"/>
      <c r="H246" s="350"/>
      <c r="I246" s="351"/>
    </row>
    <row r="247" spans="1:11" x14ac:dyDescent="0.3">
      <c r="A247" s="415" t="s">
        <v>187</v>
      </c>
      <c r="B247" s="355"/>
      <c r="C247" s="347"/>
      <c r="D247" s="350">
        <v>25029173.699999999</v>
      </c>
      <c r="E247" s="350"/>
      <c r="F247" s="350"/>
      <c r="G247" s="350"/>
      <c r="H247" s="350"/>
      <c r="I247" s="351"/>
    </row>
    <row r="248" spans="1:11" x14ac:dyDescent="0.3">
      <c r="A248" s="415" t="s">
        <v>282</v>
      </c>
      <c r="B248" s="355"/>
      <c r="C248" s="347"/>
      <c r="D248" s="356">
        <v>113837800</v>
      </c>
      <c r="E248" s="356"/>
      <c r="F248" s="356"/>
      <c r="G248" s="356"/>
      <c r="H248" s="356"/>
      <c r="I248" s="351"/>
    </row>
    <row r="249" spans="1:11" x14ac:dyDescent="0.3">
      <c r="A249" s="352" t="s">
        <v>1064</v>
      </c>
      <c r="B249" s="355"/>
      <c r="C249" s="347"/>
      <c r="D249" s="375">
        <f>D230+D241+D244+D246</f>
        <v>377791925.65999997</v>
      </c>
      <c r="E249" s="375">
        <f>E230+E241+E244+E246</f>
        <v>53443960.140000001</v>
      </c>
      <c r="F249" s="375">
        <f>F230+F241+F244+F246</f>
        <v>1565049860.1299999</v>
      </c>
      <c r="G249" s="375">
        <f>G230+G241+G244+G246</f>
        <v>1618493820.27</v>
      </c>
      <c r="H249" s="375">
        <f>H230+H241+H244+H246</f>
        <v>1308893625</v>
      </c>
      <c r="I249" s="401">
        <f>'[3]LBP Form No. 6'!$E$26</f>
        <v>1465320894.1300001</v>
      </c>
      <c r="J249" s="416">
        <f>I249-H249</f>
        <v>156427269.13000011</v>
      </c>
      <c r="K249" s="417">
        <f>H134+H131+H130+H129+H128</f>
        <v>156427269.13</v>
      </c>
    </row>
    <row r="250" spans="1:11" ht="14.5" thickBot="1" x14ac:dyDescent="0.35">
      <c r="A250" s="346" t="s">
        <v>1065</v>
      </c>
      <c r="B250" s="355"/>
      <c r="C250" s="347"/>
      <c r="D250" s="418">
        <f>D136+D193+D197+D227+D249</f>
        <v>2473561631.04</v>
      </c>
      <c r="E250" s="418">
        <f>E136+E193+E197+E227+E249</f>
        <v>896646112.51000011</v>
      </c>
      <c r="F250" s="418">
        <f>F136+F193+F197+F227+F249</f>
        <v>5969808020.6900005</v>
      </c>
      <c r="G250" s="418">
        <f>G136+G193+G197+G227+G249</f>
        <v>6866454133.2000008</v>
      </c>
      <c r="H250" s="418">
        <f>H136+H193+H197+H227+H249</f>
        <v>6435552469</v>
      </c>
      <c r="I250" s="357">
        <f>H250-I254</f>
        <v>0</v>
      </c>
    </row>
    <row r="251" spans="1:11" ht="14.5" thickTop="1" x14ac:dyDescent="0.3">
      <c r="A251" s="419"/>
      <c r="B251" s="366"/>
      <c r="C251" s="367"/>
      <c r="D251" s="400"/>
      <c r="E251" s="400"/>
      <c r="F251" s="400"/>
      <c r="G251" s="400"/>
      <c r="H251" s="400"/>
      <c r="I251" s="351"/>
    </row>
    <row r="252" spans="1:11" x14ac:dyDescent="0.3">
      <c r="A252" s="351"/>
      <c r="B252" s="351"/>
      <c r="C252" s="351"/>
      <c r="D252" s="351"/>
      <c r="E252" s="351"/>
      <c r="F252" s="351"/>
      <c r="G252" s="351"/>
      <c r="H252" s="351"/>
      <c r="I252" s="351"/>
    </row>
    <row r="253" spans="1:11" x14ac:dyDescent="0.3">
      <c r="A253" s="420"/>
      <c r="B253" s="351"/>
      <c r="C253" s="351"/>
      <c r="D253" s="351"/>
      <c r="E253" s="351"/>
      <c r="F253" s="351"/>
      <c r="G253" s="351"/>
      <c r="H253" s="351"/>
      <c r="I253" s="351"/>
    </row>
    <row r="254" spans="1:11" x14ac:dyDescent="0.3">
      <c r="A254" s="421" t="s">
        <v>1066</v>
      </c>
      <c r="B254" s="422"/>
      <c r="C254" s="422"/>
      <c r="D254" s="422"/>
      <c r="E254" s="422"/>
      <c r="F254" s="422"/>
      <c r="G254" s="422"/>
      <c r="H254" s="422"/>
      <c r="I254" s="423">
        <v>6435552469</v>
      </c>
    </row>
    <row r="255" spans="1:11" x14ac:dyDescent="0.3">
      <c r="A255" s="424"/>
      <c r="B255" s="422"/>
      <c r="C255" s="422"/>
      <c r="D255" s="422"/>
      <c r="E255" s="422"/>
      <c r="F255" s="422"/>
      <c r="G255" s="422"/>
      <c r="H255" s="422"/>
    </row>
    <row r="256" spans="1:11" x14ac:dyDescent="0.3">
      <c r="A256" s="424"/>
      <c r="B256" s="422"/>
      <c r="C256" s="422"/>
      <c r="D256" s="422"/>
      <c r="E256" s="422"/>
      <c r="F256" s="422"/>
      <c r="G256" s="422"/>
      <c r="H256" s="422"/>
    </row>
    <row r="257" spans="1:8" x14ac:dyDescent="0.3">
      <c r="A257" s="424"/>
      <c r="B257" s="422"/>
      <c r="C257" s="422"/>
      <c r="D257" s="422"/>
      <c r="E257" s="422"/>
      <c r="F257" s="422"/>
      <c r="G257" s="422"/>
      <c r="H257" s="422"/>
    </row>
    <row r="258" spans="1:8" x14ac:dyDescent="0.3">
      <c r="A258" s="425" t="s">
        <v>205</v>
      </c>
      <c r="B258" s="425"/>
      <c r="C258" s="426"/>
      <c r="D258" s="426"/>
      <c r="E258" s="426"/>
      <c r="F258" s="425" t="s">
        <v>274</v>
      </c>
      <c r="G258" s="425"/>
      <c r="H258" s="425"/>
    </row>
    <row r="259" spans="1:8" x14ac:dyDescent="0.3">
      <c r="A259" s="427" t="s">
        <v>264</v>
      </c>
      <c r="B259" s="427"/>
      <c r="C259" s="428"/>
      <c r="D259" s="428"/>
      <c r="E259" s="428"/>
      <c r="F259" s="427" t="s">
        <v>255</v>
      </c>
      <c r="G259" s="427"/>
      <c r="H259" s="427"/>
    </row>
    <row r="260" spans="1:8" x14ac:dyDescent="0.3">
      <c r="A260" s="428"/>
      <c r="B260" s="428"/>
      <c r="C260" s="428"/>
      <c r="D260" s="428"/>
      <c r="E260" s="428"/>
      <c r="F260" s="428"/>
      <c r="G260" s="428"/>
      <c r="H260" s="428"/>
    </row>
    <row r="261" spans="1:8" x14ac:dyDescent="0.3">
      <c r="A261" s="428"/>
      <c r="B261" s="428"/>
      <c r="C261" s="428"/>
      <c r="D261" s="428"/>
      <c r="E261" s="428"/>
      <c r="F261" s="428"/>
      <c r="G261" s="428"/>
      <c r="H261" s="428"/>
    </row>
    <row r="262" spans="1:8" x14ac:dyDescent="0.3">
      <c r="A262" s="428"/>
      <c r="B262" s="428"/>
      <c r="C262" s="428"/>
      <c r="D262" s="428"/>
      <c r="E262" s="428"/>
      <c r="F262" s="428"/>
      <c r="G262" s="428"/>
      <c r="H262" s="428"/>
    </row>
    <row r="263" spans="1:8" x14ac:dyDescent="0.3">
      <c r="A263" s="425" t="s">
        <v>1067</v>
      </c>
      <c r="B263" s="425"/>
      <c r="C263" s="426"/>
      <c r="D263" s="426"/>
      <c r="E263" s="426"/>
      <c r="F263" s="425" t="s">
        <v>1068</v>
      </c>
      <c r="G263" s="425"/>
      <c r="H263" s="425"/>
    </row>
    <row r="264" spans="1:8" x14ac:dyDescent="0.3">
      <c r="A264" s="427" t="s">
        <v>1069</v>
      </c>
      <c r="B264" s="427"/>
      <c r="C264" s="428"/>
      <c r="D264" s="428"/>
      <c r="E264" s="428"/>
      <c r="F264" s="427" t="s">
        <v>1070</v>
      </c>
      <c r="G264" s="427"/>
      <c r="H264" s="427"/>
    </row>
    <row r="265" spans="1:8" x14ac:dyDescent="0.3">
      <c r="A265" s="427"/>
      <c r="B265" s="427"/>
      <c r="C265" s="428"/>
      <c r="D265" s="428"/>
      <c r="E265" s="428"/>
      <c r="F265" s="427"/>
      <c r="G265" s="427"/>
      <c r="H265" s="427"/>
    </row>
    <row r="266" spans="1:8" x14ac:dyDescent="0.3">
      <c r="A266" s="428"/>
      <c r="B266" s="428"/>
      <c r="C266" s="428"/>
      <c r="D266" s="428"/>
      <c r="E266" s="428"/>
      <c r="F266" s="428"/>
      <c r="G266" s="428"/>
      <c r="H266" s="428"/>
    </row>
    <row r="267" spans="1:8" x14ac:dyDescent="0.3">
      <c r="A267" s="427" t="s">
        <v>134</v>
      </c>
      <c r="B267" s="427"/>
      <c r="C267" s="427"/>
      <c r="D267" s="427"/>
      <c r="E267" s="427"/>
      <c r="F267" s="427"/>
      <c r="G267" s="427"/>
      <c r="H267" s="427"/>
    </row>
    <row r="268" spans="1:8" x14ac:dyDescent="0.3">
      <c r="A268" s="428"/>
      <c r="B268" s="428"/>
      <c r="C268" s="428"/>
      <c r="D268" s="428"/>
      <c r="E268" s="428"/>
      <c r="F268" s="428"/>
      <c r="G268" s="428"/>
      <c r="H268" s="428"/>
    </row>
    <row r="269" spans="1:8" x14ac:dyDescent="0.3">
      <c r="A269" s="428"/>
      <c r="B269" s="428"/>
      <c r="C269" s="428"/>
      <c r="D269" s="428"/>
      <c r="E269" s="428"/>
      <c r="F269" s="428"/>
      <c r="G269" s="428"/>
      <c r="H269" s="428"/>
    </row>
    <row r="270" spans="1:8" x14ac:dyDescent="0.3">
      <c r="A270" s="429"/>
      <c r="B270" s="429"/>
      <c r="C270" s="429"/>
      <c r="D270" s="429"/>
      <c r="E270" s="429"/>
      <c r="F270" s="429"/>
      <c r="G270" s="429"/>
      <c r="H270" s="429"/>
    </row>
    <row r="271" spans="1:8" x14ac:dyDescent="0.3">
      <c r="A271" s="425" t="s">
        <v>136</v>
      </c>
      <c r="B271" s="425"/>
      <c r="C271" s="425"/>
      <c r="D271" s="425"/>
      <c r="E271" s="425"/>
      <c r="F271" s="425"/>
      <c r="G271" s="425"/>
      <c r="H271" s="425"/>
    </row>
    <row r="272" spans="1:8" x14ac:dyDescent="0.3">
      <c r="A272" s="427" t="s">
        <v>1071</v>
      </c>
      <c r="B272" s="427"/>
      <c r="C272" s="427"/>
      <c r="D272" s="427"/>
      <c r="E272" s="427"/>
      <c r="F272" s="427"/>
      <c r="G272" s="427"/>
      <c r="H272" s="427"/>
    </row>
  </sheetData>
  <mergeCells count="23">
    <mergeCell ref="A272:H272"/>
    <mergeCell ref="A264:B264"/>
    <mergeCell ref="F264:H264"/>
    <mergeCell ref="A265:B265"/>
    <mergeCell ref="F265:H265"/>
    <mergeCell ref="A267:H267"/>
    <mergeCell ref="A271:H271"/>
    <mergeCell ref="A258:B258"/>
    <mergeCell ref="F258:H258"/>
    <mergeCell ref="A259:B259"/>
    <mergeCell ref="F259:H259"/>
    <mergeCell ref="A263:B263"/>
    <mergeCell ref="F263:H263"/>
    <mergeCell ref="A5:H5"/>
    <mergeCell ref="A7:H7"/>
    <mergeCell ref="A9:H9"/>
    <mergeCell ref="A11:A13"/>
    <mergeCell ref="B11:B13"/>
    <mergeCell ref="C11:C13"/>
    <mergeCell ref="D11:D13"/>
    <mergeCell ref="E11:G11"/>
    <mergeCell ref="H11:H13"/>
    <mergeCell ref="G12:G13"/>
  </mergeCells>
  <pageMargins left="0.7" right="0.7" top="0.75" bottom="0.75" header="0.3" footer="0.3"/>
  <pageSetup scale="61" orientation="portrait" horizontalDpi="1200" verticalDpi="1200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8"/>
  <sheetViews>
    <sheetView view="pageBreakPreview" topLeftCell="A34" zoomScaleSheetLayoutView="100" workbookViewId="0">
      <selection activeCell="L31" sqref="L31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9" width="8.84375" style="1"/>
    <col min="20" max="20" width="24.23046875" style="1" customWidth="1"/>
    <col min="21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" customHeight="1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10" customHeight="1" x14ac:dyDescent="0.25"/>
    <row r="6" spans="1:19" ht="15" customHeight="1" x14ac:dyDescent="0.3">
      <c r="A6" s="2" t="s">
        <v>117</v>
      </c>
      <c r="B6" s="2" t="s">
        <v>112</v>
      </c>
      <c r="C6" s="66" t="s">
        <v>113</v>
      </c>
      <c r="H6" s="3"/>
      <c r="I6" s="3"/>
      <c r="R6" s="4" t="s">
        <v>1</v>
      </c>
    </row>
    <row r="7" spans="1:19" ht="15" customHeight="1" x14ac:dyDescent="0.3">
      <c r="A7" s="5" t="s">
        <v>118</v>
      </c>
      <c r="B7" s="2" t="s">
        <v>112</v>
      </c>
      <c r="C7" s="5" t="s">
        <v>114</v>
      </c>
    </row>
    <row r="8" spans="1:19" ht="15" customHeight="1" x14ac:dyDescent="0.3">
      <c r="A8" s="5" t="s">
        <v>119</v>
      </c>
      <c r="B8" s="2" t="s">
        <v>112</v>
      </c>
      <c r="C8" s="5" t="s">
        <v>212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10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230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230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238"/>
      <c r="L13" s="238" t="s">
        <v>319</v>
      </c>
      <c r="M13" s="238"/>
      <c r="N13" s="238" t="s">
        <v>319</v>
      </c>
      <c r="O13" s="238"/>
      <c r="P13" s="287"/>
      <c r="Q13" s="40"/>
      <c r="R13" s="238">
        <v>2022</v>
      </c>
    </row>
    <row r="14" spans="1:19" ht="15" customHeight="1" x14ac:dyDescent="0.25">
      <c r="A14" s="231"/>
      <c r="B14" s="231"/>
      <c r="C14" s="231"/>
      <c r="D14" s="9"/>
      <c r="E14" s="231"/>
      <c r="F14" s="231"/>
      <c r="G14" s="231"/>
      <c r="H14" s="231"/>
      <c r="I14" s="8"/>
      <c r="J14" s="238" t="s">
        <v>123</v>
      </c>
      <c r="K14" s="238"/>
      <c r="L14" s="238" t="s">
        <v>123</v>
      </c>
      <c r="M14" s="238"/>
      <c r="N14" s="238" t="s">
        <v>125</v>
      </c>
      <c r="O14" s="238"/>
      <c r="P14" s="287"/>
      <c r="Q14" s="40"/>
      <c r="R14" s="236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18" s="7" customFormat="1" ht="13" x14ac:dyDescent="0.3">
      <c r="A17" s="62" t="s">
        <v>186</v>
      </c>
      <c r="B17" s="12"/>
      <c r="C17" s="12"/>
      <c r="J17" s="13"/>
      <c r="K17" s="13"/>
    </row>
    <row r="18" spans="1:18" s="7" customFormat="1" ht="15" customHeight="1" x14ac:dyDescent="0.25">
      <c r="A18" s="75" t="s">
        <v>6</v>
      </c>
      <c r="B18" s="99"/>
      <c r="C18" s="99"/>
      <c r="D18" s="100"/>
      <c r="E18" s="274" t="s">
        <v>324</v>
      </c>
      <c r="F18" s="274"/>
      <c r="G18" s="274"/>
      <c r="H18" s="274"/>
      <c r="I18" s="100"/>
      <c r="J18" s="34"/>
      <c r="K18" s="13"/>
      <c r="L18" s="34"/>
      <c r="M18" s="34"/>
      <c r="N18" s="34"/>
      <c r="O18" s="34"/>
      <c r="P18" s="34"/>
      <c r="Q18" s="34"/>
      <c r="R18" s="77">
        <v>4506060.9000000004</v>
      </c>
    </row>
    <row r="19" spans="1:18" s="7" customFormat="1" ht="15" hidden="1" customHeight="1" x14ac:dyDescent="0.25">
      <c r="A19" s="117" t="s">
        <v>9</v>
      </c>
      <c r="B19" s="118"/>
      <c r="C19" s="118"/>
      <c r="E19" s="288" t="s">
        <v>323</v>
      </c>
      <c r="F19" s="288"/>
      <c r="G19" s="288"/>
      <c r="H19" s="288"/>
      <c r="J19" s="34"/>
      <c r="K19" s="35"/>
      <c r="L19" s="34"/>
      <c r="M19" s="34"/>
      <c r="N19" s="34"/>
      <c r="O19" s="34"/>
      <c r="P19" s="34"/>
      <c r="Q19" s="34"/>
      <c r="R19" s="77"/>
    </row>
    <row r="20" spans="1:18" s="7" customFormat="1" ht="15" customHeight="1" x14ac:dyDescent="0.25">
      <c r="A20" s="75" t="s">
        <v>11</v>
      </c>
      <c r="B20" s="99"/>
      <c r="C20" s="99"/>
      <c r="D20" s="100"/>
      <c r="E20" s="274" t="s">
        <v>325</v>
      </c>
      <c r="F20" s="274"/>
      <c r="G20" s="274"/>
      <c r="H20" s="274"/>
      <c r="J20" s="34"/>
      <c r="K20" s="13"/>
      <c r="L20" s="34"/>
      <c r="M20" s="34"/>
      <c r="N20" s="34"/>
      <c r="O20" s="34"/>
      <c r="P20" s="34"/>
      <c r="Q20" s="34"/>
      <c r="R20" s="77">
        <v>264000</v>
      </c>
    </row>
    <row r="21" spans="1:18" s="7" customFormat="1" ht="15" hidden="1" customHeight="1" x14ac:dyDescent="0.25">
      <c r="A21" s="75" t="s">
        <v>13</v>
      </c>
      <c r="B21" s="99"/>
      <c r="C21" s="99"/>
      <c r="D21" s="100"/>
      <c r="E21" s="274" t="s">
        <v>326</v>
      </c>
      <c r="F21" s="274"/>
      <c r="G21" s="274"/>
      <c r="H21" s="274"/>
      <c r="J21" s="34"/>
      <c r="K21" s="13"/>
      <c r="L21" s="34"/>
      <c r="M21" s="34"/>
      <c r="N21" s="34"/>
      <c r="O21" s="34"/>
      <c r="P21" s="34"/>
      <c r="Q21" s="34"/>
      <c r="R21" s="77"/>
    </row>
    <row r="22" spans="1:18" s="7" customFormat="1" ht="15" hidden="1" customHeight="1" x14ac:dyDescent="0.25">
      <c r="A22" s="75" t="s">
        <v>14</v>
      </c>
      <c r="B22" s="99"/>
      <c r="C22" s="99"/>
      <c r="D22" s="100"/>
      <c r="E22" s="274" t="s">
        <v>327</v>
      </c>
      <c r="F22" s="274"/>
      <c r="G22" s="274"/>
      <c r="H22" s="274"/>
      <c r="J22" s="34"/>
      <c r="K22" s="13"/>
      <c r="L22" s="34"/>
      <c r="M22" s="34"/>
      <c r="N22" s="34"/>
      <c r="O22" s="34"/>
      <c r="P22" s="34"/>
      <c r="Q22" s="34"/>
      <c r="R22" s="34"/>
    </row>
    <row r="23" spans="1:18" s="7" customFormat="1" ht="15" customHeight="1" x14ac:dyDescent="0.25">
      <c r="A23" s="75" t="s">
        <v>16</v>
      </c>
      <c r="B23" s="99"/>
      <c r="C23" s="99"/>
      <c r="D23" s="100"/>
      <c r="E23" s="274" t="s">
        <v>328</v>
      </c>
      <c r="F23" s="274"/>
      <c r="G23" s="274"/>
      <c r="H23" s="274"/>
      <c r="J23" s="34"/>
      <c r="K23" s="13"/>
      <c r="L23" s="34"/>
      <c r="M23" s="34"/>
      <c r="N23" s="34"/>
      <c r="O23" s="34"/>
      <c r="P23" s="34"/>
      <c r="Q23" s="34"/>
      <c r="R23" s="77">
        <v>66000</v>
      </c>
    </row>
    <row r="24" spans="1:18" s="7" customFormat="1" ht="15" hidden="1" customHeight="1" x14ac:dyDescent="0.25">
      <c r="A24" s="75" t="s">
        <v>140</v>
      </c>
      <c r="B24" s="99"/>
      <c r="C24" s="99"/>
      <c r="D24" s="100"/>
      <c r="E24" s="75" t="s">
        <v>844</v>
      </c>
      <c r="F24" s="75"/>
      <c r="G24" s="75"/>
      <c r="H24" s="75"/>
      <c r="J24" s="34"/>
      <c r="K24" s="13"/>
      <c r="L24" s="34"/>
      <c r="M24" s="34"/>
      <c r="N24" s="34"/>
      <c r="O24" s="34"/>
      <c r="P24" s="34"/>
      <c r="Q24" s="34"/>
      <c r="R24" s="34"/>
    </row>
    <row r="25" spans="1:18" s="7" customFormat="1" ht="15" hidden="1" customHeight="1" x14ac:dyDescent="0.25">
      <c r="A25" s="75" t="s">
        <v>18</v>
      </c>
      <c r="B25" s="99"/>
      <c r="C25" s="99"/>
      <c r="D25" s="100"/>
      <c r="E25" s="274" t="s">
        <v>329</v>
      </c>
      <c r="F25" s="274"/>
      <c r="G25" s="274"/>
      <c r="H25" s="274"/>
      <c r="J25" s="34"/>
      <c r="K25" s="13"/>
      <c r="L25" s="34"/>
      <c r="M25" s="34"/>
      <c r="N25" s="34"/>
      <c r="O25" s="34"/>
      <c r="P25" s="34"/>
      <c r="Q25" s="34"/>
      <c r="R25" s="77"/>
    </row>
    <row r="26" spans="1:18" s="7" customFormat="1" ht="15" hidden="1" customHeight="1" x14ac:dyDescent="0.25">
      <c r="A26" s="75" t="s">
        <v>22</v>
      </c>
      <c r="B26" s="99"/>
      <c r="C26" s="99"/>
      <c r="D26" s="100"/>
      <c r="E26" s="274" t="s">
        <v>330</v>
      </c>
      <c r="F26" s="274"/>
      <c r="G26" s="274"/>
      <c r="H26" s="274"/>
      <c r="J26" s="34"/>
      <c r="K26" s="13"/>
      <c r="L26" s="34"/>
      <c r="M26" s="34"/>
      <c r="N26" s="34"/>
      <c r="O26" s="34"/>
      <c r="P26" s="34"/>
      <c r="Q26" s="34"/>
      <c r="R26" s="34"/>
    </row>
    <row r="27" spans="1:18" s="7" customFormat="1" ht="15" hidden="1" customHeight="1" x14ac:dyDescent="0.25">
      <c r="A27" s="75" t="s">
        <v>23</v>
      </c>
      <c r="B27" s="99"/>
      <c r="C27" s="99"/>
      <c r="D27" s="100"/>
      <c r="E27" s="274" t="s">
        <v>331</v>
      </c>
      <c r="F27" s="274"/>
      <c r="G27" s="274"/>
      <c r="H27" s="274"/>
      <c r="J27" s="34"/>
      <c r="K27" s="34"/>
      <c r="L27" s="34"/>
      <c r="M27" s="34"/>
      <c r="N27" s="34"/>
      <c r="O27" s="34"/>
      <c r="P27" s="34"/>
      <c r="Q27" s="34"/>
      <c r="R27" s="34"/>
    </row>
    <row r="28" spans="1:18" s="7" customFormat="1" ht="15" customHeight="1" x14ac:dyDescent="0.25">
      <c r="A28" s="75" t="s">
        <v>26</v>
      </c>
      <c r="B28" s="99"/>
      <c r="C28" s="99"/>
      <c r="D28" s="100"/>
      <c r="E28" s="274" t="s">
        <v>332</v>
      </c>
      <c r="F28" s="274"/>
      <c r="G28" s="274"/>
      <c r="H28" s="274"/>
      <c r="J28" s="34"/>
      <c r="K28" s="34"/>
      <c r="L28" s="34"/>
      <c r="M28" s="34"/>
      <c r="N28" s="34"/>
      <c r="O28" s="34"/>
      <c r="P28" s="34"/>
      <c r="Q28" s="34"/>
      <c r="R28" s="77">
        <v>376536</v>
      </c>
    </row>
    <row r="29" spans="1:18" s="7" customFormat="1" ht="15" customHeight="1" x14ac:dyDescent="0.25">
      <c r="A29" s="75" t="s">
        <v>25</v>
      </c>
      <c r="B29" s="99"/>
      <c r="C29" s="99"/>
      <c r="D29" s="100"/>
      <c r="E29" s="275" t="s">
        <v>333</v>
      </c>
      <c r="F29" s="275"/>
      <c r="G29" s="275"/>
      <c r="H29" s="275"/>
      <c r="J29" s="34"/>
      <c r="K29" s="34"/>
      <c r="L29" s="34"/>
      <c r="M29" s="34"/>
      <c r="N29" s="34"/>
      <c r="O29" s="34"/>
      <c r="P29" s="34"/>
      <c r="Q29" s="34"/>
      <c r="R29" s="77">
        <v>55000</v>
      </c>
    </row>
    <row r="30" spans="1:18" s="7" customFormat="1" ht="15" customHeight="1" x14ac:dyDescent="0.25">
      <c r="A30" s="75" t="s">
        <v>139</v>
      </c>
      <c r="B30" s="99"/>
      <c r="C30" s="99"/>
      <c r="D30" s="100"/>
      <c r="E30" s="274" t="s">
        <v>334</v>
      </c>
      <c r="F30" s="274"/>
      <c r="G30" s="274"/>
      <c r="H30" s="274"/>
      <c r="J30" s="34"/>
      <c r="K30" s="13"/>
      <c r="L30" s="34"/>
      <c r="M30" s="34"/>
      <c r="N30" s="34"/>
      <c r="O30" s="34"/>
      <c r="P30" s="34"/>
      <c r="Q30" s="34"/>
      <c r="R30" s="77">
        <v>376536</v>
      </c>
    </row>
    <row r="31" spans="1:18" s="7" customFormat="1" ht="15" customHeight="1" x14ac:dyDescent="0.25">
      <c r="A31" s="75" t="s">
        <v>249</v>
      </c>
      <c r="B31" s="99"/>
      <c r="C31" s="99"/>
      <c r="D31" s="100"/>
      <c r="E31" s="274" t="s">
        <v>335</v>
      </c>
      <c r="F31" s="274"/>
      <c r="G31" s="274"/>
      <c r="H31" s="274"/>
      <c r="J31" s="34"/>
      <c r="K31" s="34"/>
      <c r="L31" s="34"/>
      <c r="M31" s="34"/>
      <c r="N31" s="34"/>
      <c r="O31" s="34"/>
      <c r="P31" s="34"/>
      <c r="Q31" s="34"/>
      <c r="R31" s="77">
        <v>542211.83999999997</v>
      </c>
    </row>
    <row r="32" spans="1:18" s="7" customFormat="1" ht="15" customHeight="1" x14ac:dyDescent="0.25">
      <c r="A32" s="75" t="s">
        <v>29</v>
      </c>
      <c r="B32" s="99"/>
      <c r="C32" s="99"/>
      <c r="D32" s="100"/>
      <c r="E32" s="274" t="s">
        <v>336</v>
      </c>
      <c r="F32" s="274"/>
      <c r="G32" s="274"/>
      <c r="H32" s="274"/>
      <c r="J32" s="34"/>
      <c r="K32" s="34"/>
      <c r="L32" s="34"/>
      <c r="M32" s="34"/>
      <c r="N32" s="34"/>
      <c r="O32" s="34"/>
      <c r="P32" s="34"/>
      <c r="Q32" s="34"/>
      <c r="R32" s="77">
        <v>13200</v>
      </c>
    </row>
    <row r="33" spans="1:18" s="7" customFormat="1" ht="15" customHeight="1" x14ac:dyDescent="0.25">
      <c r="A33" s="75" t="s">
        <v>30</v>
      </c>
      <c r="B33" s="99"/>
      <c r="C33" s="99"/>
      <c r="D33" s="100"/>
      <c r="E33" s="274" t="s">
        <v>337</v>
      </c>
      <c r="F33" s="274"/>
      <c r="G33" s="274"/>
      <c r="H33" s="274"/>
      <c r="J33" s="34"/>
      <c r="K33" s="34"/>
      <c r="L33" s="34"/>
      <c r="M33" s="34"/>
      <c r="N33" s="34"/>
      <c r="O33" s="34"/>
      <c r="P33" s="34"/>
      <c r="Q33" s="34"/>
      <c r="R33" s="77">
        <v>90368.639999999999</v>
      </c>
    </row>
    <row r="34" spans="1:18" s="7" customFormat="1" ht="15" customHeight="1" x14ac:dyDescent="0.25">
      <c r="A34" s="75" t="s">
        <v>31</v>
      </c>
      <c r="B34" s="99"/>
      <c r="C34" s="99"/>
      <c r="D34" s="100"/>
      <c r="E34" s="274" t="s">
        <v>338</v>
      </c>
      <c r="F34" s="274"/>
      <c r="G34" s="274"/>
      <c r="H34" s="274"/>
      <c r="J34" s="34"/>
      <c r="K34" s="34"/>
      <c r="L34" s="34"/>
      <c r="M34" s="34"/>
      <c r="N34" s="34"/>
      <c r="O34" s="34"/>
      <c r="P34" s="34"/>
      <c r="Q34" s="34"/>
      <c r="R34" s="77">
        <v>13200</v>
      </c>
    </row>
    <row r="35" spans="1:18" s="7" customFormat="1" ht="15" hidden="1" customHeight="1" x14ac:dyDescent="0.25">
      <c r="A35" s="75" t="s">
        <v>32</v>
      </c>
      <c r="B35" s="99"/>
      <c r="C35" s="99"/>
      <c r="D35" s="100"/>
      <c r="E35" s="274" t="s">
        <v>339</v>
      </c>
      <c r="F35" s="274"/>
      <c r="G35" s="274"/>
      <c r="H35" s="274"/>
      <c r="J35" s="34"/>
      <c r="K35" s="34"/>
      <c r="L35" s="34"/>
      <c r="M35" s="34"/>
      <c r="N35" s="34"/>
      <c r="O35" s="34"/>
      <c r="P35" s="34"/>
      <c r="Q35" s="34"/>
      <c r="R35" s="77"/>
    </row>
    <row r="36" spans="1:18" s="7" customFormat="1" ht="15" customHeight="1" x14ac:dyDescent="0.25">
      <c r="A36" s="75" t="s">
        <v>34</v>
      </c>
      <c r="B36" s="99"/>
      <c r="C36" s="99"/>
      <c r="D36" s="100"/>
      <c r="E36" s="274" t="s">
        <v>340</v>
      </c>
      <c r="F36" s="274"/>
      <c r="G36" s="274"/>
      <c r="H36" s="274"/>
      <c r="J36" s="34"/>
      <c r="K36" s="34"/>
      <c r="L36" s="34"/>
      <c r="M36" s="34"/>
      <c r="N36" s="34"/>
      <c r="O36" s="34"/>
      <c r="P36" s="34"/>
      <c r="Q36" s="34"/>
      <c r="R36" s="250">
        <v>55000</v>
      </c>
    </row>
    <row r="37" spans="1:18" s="7" customFormat="1" ht="13" x14ac:dyDescent="0.25">
      <c r="A37" s="90" t="s">
        <v>35</v>
      </c>
      <c r="B37" s="24"/>
      <c r="C37" s="24"/>
      <c r="J37" s="138">
        <f>SUM(J18:J36)</f>
        <v>0</v>
      </c>
      <c r="K37" s="139"/>
      <c r="L37" s="138">
        <f>SUM(L18:L36)</f>
        <v>0</v>
      </c>
      <c r="M37" s="34"/>
      <c r="N37" s="138">
        <f>SUM(N18:N36)</f>
        <v>0</v>
      </c>
      <c r="O37" s="34"/>
      <c r="P37" s="138">
        <f>SUM(P18:P36)</f>
        <v>0</v>
      </c>
      <c r="Q37" s="34"/>
      <c r="R37" s="138">
        <f>SUM(R18:R36)</f>
        <v>6358113.3799999999</v>
      </c>
    </row>
    <row r="38" spans="1:18" s="7" customFormat="1" ht="13" x14ac:dyDescent="0.25">
      <c r="A38" s="17"/>
      <c r="B38" s="17"/>
      <c r="C38" s="17"/>
      <c r="J38" s="139"/>
      <c r="K38" s="139"/>
      <c r="L38" s="34"/>
      <c r="M38" s="34"/>
      <c r="N38" s="34"/>
      <c r="O38" s="34"/>
      <c r="P38" s="34"/>
      <c r="Q38" s="34"/>
      <c r="R38" s="34"/>
    </row>
    <row r="39" spans="1:18" s="7" customFormat="1" ht="13" x14ac:dyDescent="0.3">
      <c r="A39" s="62" t="s">
        <v>187</v>
      </c>
      <c r="B39" s="12"/>
      <c r="C39" s="12"/>
      <c r="J39" s="34"/>
      <c r="K39" s="34"/>
      <c r="L39" s="34"/>
      <c r="M39" s="34"/>
      <c r="N39" s="34"/>
      <c r="O39" s="34"/>
      <c r="P39" s="34"/>
      <c r="Q39" s="34"/>
      <c r="R39" s="34"/>
    </row>
    <row r="40" spans="1:18" s="7" customFormat="1" ht="15" customHeight="1" x14ac:dyDescent="0.25">
      <c r="A40" s="75" t="s">
        <v>36</v>
      </c>
      <c r="B40" s="99"/>
      <c r="C40" s="99"/>
      <c r="D40" s="100"/>
      <c r="E40" s="274" t="s">
        <v>341</v>
      </c>
      <c r="F40" s="274"/>
      <c r="G40" s="274"/>
      <c r="H40" s="274"/>
      <c r="J40" s="34"/>
      <c r="K40" s="34"/>
      <c r="L40" s="34"/>
      <c r="M40" s="34"/>
      <c r="N40" s="34"/>
      <c r="O40" s="34"/>
      <c r="P40" s="34"/>
      <c r="Q40" s="34"/>
      <c r="R40" s="34">
        <v>33600</v>
      </c>
    </row>
    <row r="41" spans="1:18" s="7" customFormat="1" ht="15" hidden="1" customHeight="1" x14ac:dyDescent="0.25">
      <c r="A41" s="75" t="s">
        <v>37</v>
      </c>
      <c r="B41" s="99"/>
      <c r="C41" s="99"/>
      <c r="E41" s="274" t="s">
        <v>342</v>
      </c>
      <c r="F41" s="274"/>
      <c r="G41" s="274"/>
      <c r="H41" s="274"/>
      <c r="J41" s="34"/>
      <c r="K41" s="34"/>
      <c r="L41" s="34"/>
      <c r="M41" s="34"/>
      <c r="N41" s="34"/>
      <c r="O41" s="34"/>
      <c r="P41" s="34"/>
      <c r="Q41" s="34"/>
      <c r="R41" s="77"/>
    </row>
    <row r="42" spans="1:18" s="7" customFormat="1" ht="15" hidden="1" customHeight="1" x14ac:dyDescent="0.25">
      <c r="A42" s="75" t="s">
        <v>38</v>
      </c>
      <c r="B42" s="99"/>
      <c r="C42" s="99"/>
      <c r="E42" s="274" t="s">
        <v>343</v>
      </c>
      <c r="F42" s="274"/>
      <c r="G42" s="274"/>
      <c r="H42" s="274"/>
      <c r="J42" s="34"/>
      <c r="K42" s="34"/>
      <c r="L42" s="34"/>
      <c r="M42" s="34"/>
      <c r="N42" s="34"/>
      <c r="O42" s="34"/>
      <c r="P42" s="34"/>
      <c r="Q42" s="34"/>
      <c r="R42" s="34"/>
    </row>
    <row r="43" spans="1:18" s="7" customFormat="1" ht="15" hidden="1" customHeight="1" x14ac:dyDescent="0.25">
      <c r="A43" s="75" t="s">
        <v>141</v>
      </c>
      <c r="B43" s="99"/>
      <c r="C43" s="99"/>
      <c r="D43" s="100"/>
      <c r="E43" s="274" t="s">
        <v>344</v>
      </c>
      <c r="F43" s="274"/>
      <c r="G43" s="274"/>
      <c r="H43" s="274"/>
      <c r="J43" s="34"/>
      <c r="K43" s="34"/>
      <c r="L43" s="34"/>
      <c r="M43" s="34"/>
      <c r="N43" s="34"/>
      <c r="O43" s="34"/>
      <c r="P43" s="34"/>
      <c r="Q43" s="34"/>
      <c r="R43" s="34"/>
    </row>
    <row r="44" spans="1:18" s="7" customFormat="1" ht="15" hidden="1" customHeight="1" x14ac:dyDescent="0.25">
      <c r="A44" s="75" t="s">
        <v>39</v>
      </c>
      <c r="B44" s="99"/>
      <c r="C44" s="99"/>
      <c r="D44" s="100"/>
      <c r="E44" s="274" t="s">
        <v>345</v>
      </c>
      <c r="F44" s="274"/>
      <c r="G44" s="274"/>
      <c r="H44" s="274"/>
      <c r="J44" s="34"/>
      <c r="K44" s="34"/>
      <c r="L44" s="34"/>
      <c r="M44" s="34"/>
      <c r="N44" s="34"/>
      <c r="O44" s="34"/>
      <c r="P44" s="34"/>
      <c r="Q44" s="34"/>
      <c r="R44" s="34"/>
    </row>
    <row r="45" spans="1:18" s="7" customFormat="1" ht="15" hidden="1" customHeight="1" x14ac:dyDescent="0.25">
      <c r="A45" s="75" t="s">
        <v>87</v>
      </c>
      <c r="B45" s="99"/>
      <c r="C45" s="99"/>
      <c r="E45" s="274" t="s">
        <v>346</v>
      </c>
      <c r="F45" s="274"/>
      <c r="G45" s="274"/>
      <c r="H45" s="274"/>
      <c r="J45" s="34"/>
      <c r="K45" s="34"/>
      <c r="L45" s="34"/>
      <c r="M45" s="34"/>
      <c r="N45" s="34"/>
      <c r="O45" s="34"/>
      <c r="P45" s="34"/>
      <c r="Q45" s="34"/>
      <c r="R45" s="34"/>
    </row>
    <row r="46" spans="1:18" s="7" customFormat="1" ht="15" customHeight="1" x14ac:dyDescent="0.25">
      <c r="A46" s="75" t="s">
        <v>43</v>
      </c>
      <c r="B46" s="99"/>
      <c r="C46" s="99"/>
      <c r="D46" s="100"/>
      <c r="E46" s="274" t="s">
        <v>347</v>
      </c>
      <c r="F46" s="274"/>
      <c r="G46" s="274"/>
      <c r="H46" s="274"/>
      <c r="J46" s="34"/>
      <c r="K46" s="35"/>
      <c r="L46" s="34"/>
      <c r="M46" s="34"/>
      <c r="N46" s="34"/>
      <c r="O46" s="34"/>
      <c r="P46" s="34"/>
      <c r="Q46" s="34"/>
      <c r="R46" s="34">
        <v>90000</v>
      </c>
    </row>
    <row r="47" spans="1:18" s="7" customFormat="1" ht="15" hidden="1" customHeight="1" x14ac:dyDescent="0.25">
      <c r="A47" s="75" t="s">
        <v>45</v>
      </c>
      <c r="B47" s="99"/>
      <c r="C47" s="99"/>
      <c r="D47" s="100"/>
      <c r="E47" s="274" t="s">
        <v>348</v>
      </c>
      <c r="F47" s="274"/>
      <c r="G47" s="274"/>
      <c r="H47" s="274"/>
      <c r="J47" s="34"/>
      <c r="K47" s="34"/>
      <c r="L47" s="34"/>
      <c r="M47" s="34"/>
      <c r="N47" s="34"/>
      <c r="O47" s="34"/>
      <c r="P47" s="34"/>
      <c r="Q47" s="34"/>
      <c r="R47" s="34"/>
    </row>
    <row r="48" spans="1:18" s="7" customFormat="1" ht="15" hidden="1" customHeight="1" x14ac:dyDescent="0.25">
      <c r="A48" s="75" t="s">
        <v>47</v>
      </c>
      <c r="B48" s="99"/>
      <c r="C48" s="99"/>
      <c r="E48" s="274" t="s">
        <v>349</v>
      </c>
      <c r="F48" s="274"/>
      <c r="G48" s="274"/>
      <c r="H48" s="274"/>
      <c r="J48" s="34"/>
      <c r="K48" s="34"/>
      <c r="L48" s="34"/>
      <c r="M48" s="34"/>
      <c r="N48" s="34"/>
      <c r="O48" s="34"/>
      <c r="P48" s="34"/>
      <c r="Q48" s="34"/>
      <c r="R48" s="34"/>
    </row>
    <row r="49" spans="1:18" s="7" customFormat="1" ht="15" hidden="1" customHeight="1" x14ac:dyDescent="0.25">
      <c r="A49" s="75" t="s">
        <v>52</v>
      </c>
      <c r="B49" s="99"/>
      <c r="C49" s="99"/>
      <c r="E49" s="274" t="s">
        <v>350</v>
      </c>
      <c r="F49" s="274"/>
      <c r="G49" s="274"/>
      <c r="H49" s="274"/>
      <c r="J49" s="34"/>
      <c r="K49" s="34"/>
      <c r="L49" s="34"/>
      <c r="M49" s="34"/>
      <c r="N49" s="34"/>
      <c r="O49" s="34"/>
      <c r="P49" s="34"/>
      <c r="Q49" s="34"/>
      <c r="R49" s="34"/>
    </row>
    <row r="50" spans="1:18" s="7" customFormat="1" ht="15" hidden="1" customHeight="1" x14ac:dyDescent="0.25">
      <c r="A50" s="75" t="s">
        <v>54</v>
      </c>
      <c r="B50" s="99"/>
      <c r="C50" s="99"/>
      <c r="E50" s="274" t="s">
        <v>351</v>
      </c>
      <c r="F50" s="274"/>
      <c r="G50" s="274"/>
      <c r="H50" s="274"/>
      <c r="J50" s="34"/>
      <c r="K50" s="34"/>
      <c r="L50" s="34"/>
      <c r="M50" s="34"/>
      <c r="N50" s="34"/>
      <c r="O50" s="34"/>
      <c r="P50" s="34"/>
      <c r="Q50" s="34"/>
      <c r="R50" s="34"/>
    </row>
    <row r="51" spans="1:18" s="7" customFormat="1" ht="12.75" hidden="1" customHeight="1" x14ac:dyDescent="0.25">
      <c r="A51" s="75" t="s">
        <v>55</v>
      </c>
      <c r="B51" s="99"/>
      <c r="C51" s="99"/>
      <c r="E51" s="274" t="s">
        <v>352</v>
      </c>
      <c r="F51" s="274"/>
      <c r="G51" s="274"/>
      <c r="H51" s="274"/>
      <c r="J51" s="34"/>
      <c r="K51" s="34"/>
      <c r="L51" s="34"/>
      <c r="M51" s="34"/>
      <c r="N51" s="34"/>
      <c r="O51" s="34"/>
      <c r="P51" s="34"/>
      <c r="Q51" s="34"/>
      <c r="R51" s="34"/>
    </row>
    <row r="52" spans="1:18" s="7" customFormat="1" ht="12.75" hidden="1" customHeight="1" x14ac:dyDescent="0.25">
      <c r="A52" s="75" t="s">
        <v>56</v>
      </c>
      <c r="B52" s="99"/>
      <c r="C52" s="99"/>
      <c r="E52" s="274" t="s">
        <v>353</v>
      </c>
      <c r="F52" s="274"/>
      <c r="G52" s="274"/>
      <c r="H52" s="274"/>
      <c r="J52" s="34"/>
      <c r="K52" s="34"/>
      <c r="L52" s="34"/>
      <c r="M52" s="34"/>
      <c r="N52" s="34"/>
      <c r="O52" s="34"/>
      <c r="P52" s="34"/>
      <c r="Q52" s="34"/>
      <c r="R52" s="34"/>
    </row>
    <row r="53" spans="1:18" s="7" customFormat="1" ht="12.75" hidden="1" customHeight="1" x14ac:dyDescent="0.25">
      <c r="A53" s="75" t="s">
        <v>65</v>
      </c>
      <c r="B53" s="99"/>
      <c r="C53" s="99"/>
      <c r="E53" s="274" t="s">
        <v>354</v>
      </c>
      <c r="F53" s="274"/>
      <c r="G53" s="274"/>
      <c r="H53" s="274"/>
      <c r="J53" s="34"/>
      <c r="K53" s="34"/>
      <c r="L53" s="34"/>
      <c r="M53" s="34"/>
      <c r="N53" s="34"/>
      <c r="O53" s="34"/>
      <c r="P53" s="34"/>
      <c r="Q53" s="34"/>
      <c r="R53" s="34"/>
    </row>
    <row r="54" spans="1:18" s="7" customFormat="1" ht="15" customHeight="1" x14ac:dyDescent="0.25">
      <c r="A54" s="75" t="s">
        <v>67</v>
      </c>
      <c r="B54" s="99"/>
      <c r="C54" s="99"/>
      <c r="E54" s="274" t="s">
        <v>355</v>
      </c>
      <c r="F54" s="274"/>
      <c r="G54" s="274"/>
      <c r="H54" s="274"/>
      <c r="J54" s="34"/>
      <c r="K54" s="34"/>
      <c r="L54" s="34"/>
      <c r="M54" s="34"/>
      <c r="N54" s="34"/>
      <c r="O54" s="34"/>
      <c r="P54" s="34"/>
      <c r="Q54" s="34"/>
      <c r="R54" s="34">
        <v>35000000</v>
      </c>
    </row>
    <row r="55" spans="1:18" s="7" customFormat="1" ht="12.75" hidden="1" customHeight="1" x14ac:dyDescent="0.25">
      <c r="A55" s="75" t="s">
        <v>82</v>
      </c>
      <c r="B55" s="99"/>
      <c r="C55" s="99"/>
      <c r="E55" s="274" t="s">
        <v>356</v>
      </c>
      <c r="F55" s="274"/>
      <c r="G55" s="274"/>
      <c r="H55" s="274"/>
      <c r="J55" s="34"/>
      <c r="K55" s="34"/>
      <c r="L55" s="34"/>
      <c r="M55" s="34"/>
      <c r="N55" s="34"/>
      <c r="O55" s="34"/>
      <c r="P55" s="34"/>
      <c r="Q55" s="34"/>
      <c r="R55" s="34"/>
    </row>
    <row r="56" spans="1:18" s="7" customFormat="1" ht="12.75" hidden="1" customHeight="1" x14ac:dyDescent="0.25">
      <c r="A56" s="75" t="s">
        <v>85</v>
      </c>
      <c r="B56" s="99"/>
      <c r="C56" s="99"/>
      <c r="E56" s="274" t="s">
        <v>357</v>
      </c>
      <c r="F56" s="274"/>
      <c r="G56" s="274"/>
      <c r="H56" s="274"/>
      <c r="J56" s="34"/>
      <c r="K56" s="34"/>
      <c r="L56" s="34"/>
      <c r="M56" s="34"/>
      <c r="N56" s="34"/>
      <c r="O56" s="34"/>
      <c r="P56" s="34"/>
      <c r="Q56" s="34"/>
      <c r="R56" s="34"/>
    </row>
    <row r="57" spans="1:18" s="7" customFormat="1" ht="12.75" hidden="1" customHeight="1" x14ac:dyDescent="0.25">
      <c r="A57" s="75" t="s">
        <v>158</v>
      </c>
      <c r="B57" s="99"/>
      <c r="C57" s="99"/>
      <c r="E57" s="274" t="s">
        <v>834</v>
      </c>
      <c r="F57" s="274"/>
      <c r="G57" s="274"/>
      <c r="H57" s="274"/>
      <c r="J57" s="34"/>
      <c r="K57" s="34"/>
      <c r="L57" s="34"/>
      <c r="M57" s="34"/>
      <c r="N57" s="34"/>
      <c r="O57" s="34"/>
      <c r="P57" s="34"/>
      <c r="Q57" s="34"/>
      <c r="R57" s="34"/>
    </row>
    <row r="58" spans="1:18" s="7" customFormat="1" ht="12.75" hidden="1" customHeight="1" x14ac:dyDescent="0.25">
      <c r="A58" s="75" t="s">
        <v>68</v>
      </c>
      <c r="B58" s="99"/>
      <c r="C58" s="99"/>
      <c r="E58" s="274" t="s">
        <v>358</v>
      </c>
      <c r="F58" s="274"/>
      <c r="G58" s="274"/>
      <c r="H58" s="274"/>
      <c r="J58" s="34"/>
      <c r="K58" s="34"/>
      <c r="L58" s="34"/>
      <c r="M58" s="34"/>
      <c r="N58" s="34"/>
      <c r="O58" s="34"/>
      <c r="P58" s="34"/>
      <c r="Q58" s="34"/>
      <c r="R58" s="34"/>
    </row>
    <row r="59" spans="1:18" s="7" customFormat="1" ht="12.75" hidden="1" customHeight="1" x14ac:dyDescent="0.25">
      <c r="A59" s="75" t="s">
        <v>71</v>
      </c>
      <c r="B59" s="99"/>
      <c r="C59" s="99"/>
      <c r="E59" s="274" t="s">
        <v>359</v>
      </c>
      <c r="F59" s="274"/>
      <c r="G59" s="274"/>
      <c r="H59" s="274"/>
      <c r="J59" s="34"/>
      <c r="K59" s="34"/>
      <c r="L59" s="34"/>
      <c r="M59" s="34"/>
      <c r="N59" s="34"/>
      <c r="O59" s="34"/>
      <c r="P59" s="34"/>
      <c r="Q59" s="34"/>
      <c r="R59" s="34"/>
    </row>
    <row r="60" spans="1:18" s="7" customFormat="1" ht="12.75" hidden="1" customHeight="1" x14ac:dyDescent="0.25">
      <c r="A60" s="75" t="s">
        <v>72</v>
      </c>
      <c r="B60" s="99"/>
      <c r="C60" s="99"/>
      <c r="E60" s="274" t="s">
        <v>360</v>
      </c>
      <c r="F60" s="274"/>
      <c r="G60" s="274"/>
      <c r="H60" s="274"/>
      <c r="J60" s="34"/>
      <c r="K60" s="34"/>
      <c r="L60" s="34"/>
      <c r="M60" s="34"/>
      <c r="N60" s="34"/>
      <c r="O60" s="34"/>
      <c r="P60" s="34"/>
      <c r="Q60" s="34"/>
      <c r="R60" s="34"/>
    </row>
    <row r="61" spans="1:18" s="7" customFormat="1" ht="12.75" hidden="1" customHeight="1" x14ac:dyDescent="0.25">
      <c r="A61" s="75" t="s">
        <v>74</v>
      </c>
      <c r="B61" s="99"/>
      <c r="C61" s="99"/>
      <c r="E61" s="274" t="s">
        <v>361</v>
      </c>
      <c r="F61" s="274"/>
      <c r="G61" s="274"/>
      <c r="H61" s="274"/>
      <c r="J61" s="34"/>
      <c r="K61" s="34"/>
      <c r="L61" s="34"/>
      <c r="M61" s="34"/>
      <c r="N61" s="34"/>
      <c r="O61" s="34"/>
      <c r="P61" s="34"/>
      <c r="Q61" s="34"/>
      <c r="R61" s="34"/>
    </row>
    <row r="62" spans="1:18" s="7" customFormat="1" ht="12.75" hidden="1" customHeight="1" x14ac:dyDescent="0.25">
      <c r="A62" s="75" t="s">
        <v>76</v>
      </c>
      <c r="B62" s="99"/>
      <c r="C62" s="99"/>
      <c r="E62" s="274" t="s">
        <v>362</v>
      </c>
      <c r="F62" s="274"/>
      <c r="G62" s="274"/>
      <c r="H62" s="274"/>
      <c r="J62" s="34"/>
      <c r="K62" s="34"/>
      <c r="L62" s="34"/>
      <c r="M62" s="34"/>
      <c r="N62" s="34"/>
      <c r="O62" s="34"/>
      <c r="P62" s="34"/>
      <c r="Q62" s="34"/>
      <c r="R62" s="34"/>
    </row>
    <row r="63" spans="1:18" s="7" customFormat="1" ht="12.75" hidden="1" customHeight="1" x14ac:dyDescent="0.25">
      <c r="A63" s="75" t="s">
        <v>77</v>
      </c>
      <c r="B63" s="99"/>
      <c r="C63" s="99"/>
      <c r="E63" s="274" t="s">
        <v>363</v>
      </c>
      <c r="F63" s="274"/>
      <c r="G63" s="274"/>
      <c r="H63" s="274"/>
      <c r="J63" s="34"/>
      <c r="K63" s="34"/>
      <c r="L63" s="34"/>
      <c r="M63" s="34"/>
      <c r="N63" s="34"/>
      <c r="O63" s="34"/>
      <c r="P63" s="34"/>
      <c r="Q63" s="34"/>
      <c r="R63" s="34"/>
    </row>
    <row r="64" spans="1:18" s="7" customFormat="1" ht="15" customHeight="1" x14ac:dyDescent="0.25">
      <c r="A64" s="75" t="s">
        <v>79</v>
      </c>
      <c r="B64" s="99"/>
      <c r="C64" s="99"/>
      <c r="E64" s="274" t="s">
        <v>364</v>
      </c>
      <c r="F64" s="274"/>
      <c r="G64" s="274"/>
      <c r="H64" s="274"/>
      <c r="J64" s="34"/>
      <c r="K64" s="34"/>
      <c r="L64" s="34"/>
      <c r="M64" s="34"/>
      <c r="N64" s="34"/>
      <c r="O64" s="34"/>
      <c r="P64" s="34"/>
      <c r="Q64" s="34"/>
      <c r="R64" s="34">
        <v>3000000</v>
      </c>
    </row>
    <row r="65" spans="1:20" s="7" customFormat="1" ht="12.75" hidden="1" customHeight="1" x14ac:dyDescent="0.25">
      <c r="A65" s="75" t="s">
        <v>60</v>
      </c>
      <c r="B65" s="99"/>
      <c r="C65" s="99"/>
      <c r="E65" s="274" t="s">
        <v>365</v>
      </c>
      <c r="F65" s="274"/>
      <c r="G65" s="274"/>
      <c r="H65" s="274"/>
      <c r="J65" s="34"/>
      <c r="K65" s="34"/>
      <c r="L65" s="34"/>
      <c r="M65" s="34"/>
      <c r="N65" s="34"/>
      <c r="O65" s="34"/>
      <c r="P65" s="34"/>
      <c r="Q65" s="34"/>
      <c r="R65" s="34"/>
    </row>
    <row r="66" spans="1:20" s="7" customFormat="1" ht="12.75" hidden="1" customHeight="1" x14ac:dyDescent="0.25">
      <c r="A66" s="75" t="s">
        <v>61</v>
      </c>
      <c r="B66" s="99"/>
      <c r="C66" s="99"/>
      <c r="E66" s="274" t="s">
        <v>366</v>
      </c>
      <c r="F66" s="274"/>
      <c r="G66" s="274"/>
      <c r="H66" s="274"/>
      <c r="J66" s="34"/>
      <c r="K66" s="34"/>
      <c r="L66" s="34"/>
      <c r="M66" s="34"/>
      <c r="N66" s="34"/>
      <c r="O66" s="34"/>
      <c r="P66" s="34"/>
      <c r="Q66" s="34"/>
      <c r="R66" s="34"/>
    </row>
    <row r="67" spans="1:20" s="7" customFormat="1" ht="12.75" hidden="1" customHeight="1" x14ac:dyDescent="0.25">
      <c r="A67" s="75" t="s">
        <v>155</v>
      </c>
      <c r="B67" s="99"/>
      <c r="C67" s="99"/>
      <c r="E67" s="274" t="s">
        <v>367</v>
      </c>
      <c r="F67" s="274"/>
      <c r="G67" s="274"/>
      <c r="H67" s="274"/>
      <c r="J67" s="34"/>
      <c r="K67" s="34"/>
      <c r="L67" s="34"/>
      <c r="M67" s="34"/>
      <c r="N67" s="34"/>
      <c r="O67" s="34"/>
      <c r="P67" s="34"/>
      <c r="Q67" s="34"/>
      <c r="R67" s="34"/>
    </row>
    <row r="68" spans="1:20" s="7" customFormat="1" ht="12.75" hidden="1" customHeight="1" x14ac:dyDescent="0.25">
      <c r="A68" s="75" t="s">
        <v>62</v>
      </c>
      <c r="B68" s="99"/>
      <c r="C68" s="99"/>
      <c r="E68" s="274" t="s">
        <v>368</v>
      </c>
      <c r="F68" s="274"/>
      <c r="G68" s="274"/>
      <c r="H68" s="274"/>
      <c r="J68" s="34"/>
      <c r="K68" s="34"/>
      <c r="L68" s="34"/>
      <c r="M68" s="34"/>
      <c r="N68" s="34"/>
      <c r="O68" s="34"/>
      <c r="P68" s="34"/>
      <c r="Q68" s="34"/>
      <c r="R68" s="34"/>
    </row>
    <row r="69" spans="1:20" s="7" customFormat="1" ht="12.75" hidden="1" customHeight="1" x14ac:dyDescent="0.25">
      <c r="A69" s="75" t="s">
        <v>288</v>
      </c>
      <c r="B69" s="99"/>
      <c r="C69" s="99"/>
      <c r="E69" s="274" t="s">
        <v>369</v>
      </c>
      <c r="F69" s="274"/>
      <c r="G69" s="274"/>
      <c r="H69" s="274"/>
      <c r="J69" s="34"/>
      <c r="K69" s="34"/>
      <c r="L69" s="34"/>
      <c r="M69" s="34"/>
      <c r="N69" s="34"/>
      <c r="O69" s="34"/>
      <c r="P69" s="34"/>
      <c r="Q69" s="34"/>
      <c r="R69" s="34"/>
    </row>
    <row r="70" spans="1:20" s="7" customFormat="1" ht="12.75" hidden="1" customHeight="1" x14ac:dyDescent="0.25">
      <c r="A70" s="75" t="s">
        <v>64</v>
      </c>
      <c r="B70" s="99"/>
      <c r="C70" s="99"/>
      <c r="E70" s="274" t="s">
        <v>370</v>
      </c>
      <c r="F70" s="274"/>
      <c r="G70" s="274"/>
      <c r="H70" s="274"/>
      <c r="J70" s="34"/>
      <c r="K70" s="34"/>
      <c r="L70" s="34"/>
      <c r="M70" s="34"/>
      <c r="N70" s="34"/>
      <c r="O70" s="34"/>
      <c r="P70" s="34"/>
      <c r="Q70" s="34"/>
      <c r="R70" s="34"/>
    </row>
    <row r="71" spans="1:20" s="7" customFormat="1" ht="12.75" hidden="1" customHeight="1" x14ac:dyDescent="0.25">
      <c r="A71" s="75" t="s">
        <v>80</v>
      </c>
      <c r="B71" s="99"/>
      <c r="C71" s="99"/>
      <c r="E71" s="274" t="s">
        <v>371</v>
      </c>
      <c r="F71" s="274"/>
      <c r="G71" s="274"/>
      <c r="H71" s="274"/>
      <c r="J71" s="34"/>
      <c r="K71" s="34"/>
      <c r="L71" s="34"/>
      <c r="M71" s="34"/>
      <c r="N71" s="34"/>
      <c r="O71" s="34"/>
      <c r="P71" s="34"/>
      <c r="Q71" s="34"/>
      <c r="R71" s="34"/>
    </row>
    <row r="72" spans="1:20" s="7" customFormat="1" ht="15" customHeight="1" x14ac:dyDescent="0.25">
      <c r="A72" s="75" t="s">
        <v>246</v>
      </c>
      <c r="B72" s="99"/>
      <c r="C72" s="99"/>
      <c r="E72" s="274" t="s">
        <v>372</v>
      </c>
      <c r="F72" s="274"/>
      <c r="G72" s="274"/>
      <c r="H72" s="274"/>
      <c r="J72" s="34"/>
      <c r="K72" s="34"/>
      <c r="L72" s="34"/>
      <c r="M72" s="34"/>
      <c r="N72" s="34"/>
      <c r="O72" s="34"/>
      <c r="P72" s="34"/>
      <c r="Q72" s="34"/>
      <c r="R72" s="150">
        <f>75000+3760000+744336+7151760+4755312</f>
        <v>16486408</v>
      </c>
    </row>
    <row r="73" spans="1:20" s="7" customFormat="1" ht="19" customHeight="1" x14ac:dyDescent="0.25">
      <c r="A73" s="279" t="s">
        <v>190</v>
      </c>
      <c r="B73" s="279"/>
      <c r="C73" s="279"/>
      <c r="J73" s="138">
        <f>SUM(J40:J72)</f>
        <v>0</v>
      </c>
      <c r="K73" s="139"/>
      <c r="L73" s="138">
        <f>SUM(L40:L72)</f>
        <v>0</v>
      </c>
      <c r="M73" s="34"/>
      <c r="N73" s="138">
        <f>SUM(N40:N72)</f>
        <v>0</v>
      </c>
      <c r="O73" s="34"/>
      <c r="P73" s="138">
        <f>SUM(P40:P72)</f>
        <v>0</v>
      </c>
      <c r="Q73" s="34"/>
      <c r="R73" s="138">
        <f>SUM(R40:R72)</f>
        <v>54610008</v>
      </c>
      <c r="T73" s="7">
        <v>990841694.39999998</v>
      </c>
    </row>
    <row r="74" spans="1:20" s="7" customFormat="1" ht="6" customHeight="1" x14ac:dyDescent="0.3">
      <c r="A74" s="19"/>
      <c r="B74" s="19"/>
      <c r="C74" s="19"/>
      <c r="J74" s="139"/>
      <c r="K74" s="139"/>
      <c r="L74" s="34"/>
      <c r="M74" s="34"/>
      <c r="N74" s="34"/>
      <c r="O74" s="34"/>
      <c r="P74" s="34"/>
      <c r="Q74" s="34"/>
      <c r="R74" s="34"/>
    </row>
    <row r="75" spans="1:20" s="7" customFormat="1" ht="12.75" hidden="1" customHeight="1" x14ac:dyDescent="0.3">
      <c r="A75" s="62" t="s">
        <v>189</v>
      </c>
      <c r="B75" s="11"/>
      <c r="C75" s="11"/>
      <c r="J75" s="34"/>
      <c r="K75" s="34"/>
      <c r="L75" s="34"/>
      <c r="M75" s="34"/>
      <c r="N75" s="34"/>
      <c r="O75" s="34"/>
      <c r="P75" s="34"/>
      <c r="Q75" s="34"/>
      <c r="R75" s="34">
        <v>0</v>
      </c>
      <c r="T75" s="7">
        <f>T73-R73</f>
        <v>936231686.39999998</v>
      </c>
    </row>
    <row r="76" spans="1:20" s="7" customFormat="1" ht="12.75" hidden="1" customHeight="1" x14ac:dyDescent="0.35">
      <c r="A76" s="75" t="s">
        <v>91</v>
      </c>
      <c r="B76" s="99"/>
      <c r="C76" s="99"/>
      <c r="E76" s="235" t="s">
        <v>380</v>
      </c>
      <c r="F76" s="249"/>
      <c r="G76" s="249"/>
      <c r="H76" s="249"/>
      <c r="J76" s="34"/>
      <c r="K76" s="34"/>
      <c r="L76" s="34"/>
      <c r="M76" s="34"/>
      <c r="N76" s="34">
        <f t="shared" ref="N76:N85" si="0">P76-L76</f>
        <v>0</v>
      </c>
      <c r="O76" s="34"/>
      <c r="P76" s="34"/>
      <c r="Q76" s="34"/>
      <c r="R76" s="34"/>
    </row>
    <row r="77" spans="1:20" s="7" customFormat="1" ht="12.75" hidden="1" customHeight="1" x14ac:dyDescent="0.35">
      <c r="A77" s="75" t="s">
        <v>93</v>
      </c>
      <c r="B77" s="99"/>
      <c r="C77" s="99"/>
      <c r="E77" s="235" t="s">
        <v>500</v>
      </c>
      <c r="F77" s="249"/>
      <c r="G77" s="249"/>
      <c r="H77" s="249"/>
      <c r="J77" s="34"/>
      <c r="K77" s="34"/>
      <c r="L77" s="34"/>
      <c r="M77" s="34"/>
      <c r="N77" s="34">
        <f t="shared" si="0"/>
        <v>0</v>
      </c>
      <c r="O77" s="34"/>
      <c r="P77" s="34"/>
      <c r="Q77" s="34"/>
      <c r="R77" s="34"/>
    </row>
    <row r="78" spans="1:20" s="7" customFormat="1" ht="12.75" hidden="1" customHeight="1" x14ac:dyDescent="0.35">
      <c r="A78" s="75" t="s">
        <v>95</v>
      </c>
      <c r="B78" s="99"/>
      <c r="C78" s="99"/>
      <c r="E78" s="235" t="s">
        <v>373</v>
      </c>
      <c r="F78" s="249"/>
      <c r="G78" s="249"/>
      <c r="H78" s="249"/>
      <c r="J78" s="34"/>
      <c r="K78" s="34"/>
      <c r="L78" s="34"/>
      <c r="M78" s="34"/>
      <c r="N78" s="34">
        <f t="shared" si="0"/>
        <v>0</v>
      </c>
      <c r="O78" s="34"/>
      <c r="P78" s="34"/>
      <c r="Q78" s="34"/>
      <c r="R78" s="160"/>
    </row>
    <row r="79" spans="1:20" s="7" customFormat="1" ht="12.75" hidden="1" customHeight="1" x14ac:dyDescent="0.25">
      <c r="A79" s="75" t="s">
        <v>97</v>
      </c>
      <c r="B79" s="104"/>
      <c r="C79" s="104"/>
      <c r="E79" s="274" t="s">
        <v>374</v>
      </c>
      <c r="F79" s="274"/>
      <c r="G79" s="274"/>
      <c r="H79" s="274"/>
      <c r="J79" s="34"/>
      <c r="K79" s="34"/>
      <c r="L79" s="34"/>
      <c r="M79" s="34"/>
      <c r="N79" s="34">
        <f t="shared" si="0"/>
        <v>0</v>
      </c>
      <c r="O79" s="34"/>
      <c r="P79" s="34"/>
      <c r="Q79" s="34"/>
      <c r="R79" s="160"/>
    </row>
    <row r="80" spans="1:20" s="7" customFormat="1" ht="12.75" hidden="1" customHeight="1" x14ac:dyDescent="0.35">
      <c r="A80" s="75" t="s">
        <v>99</v>
      </c>
      <c r="B80" s="99"/>
      <c r="C80" s="99"/>
      <c r="E80" s="235" t="s">
        <v>375</v>
      </c>
      <c r="F80" s="249"/>
      <c r="G80" s="249"/>
      <c r="H80" s="249"/>
      <c r="J80" s="34"/>
      <c r="K80" s="34"/>
      <c r="L80" s="34"/>
      <c r="M80" s="34"/>
      <c r="N80" s="34">
        <f t="shared" si="0"/>
        <v>0</v>
      </c>
      <c r="O80" s="34"/>
      <c r="P80" s="34"/>
      <c r="Q80" s="34"/>
      <c r="R80" s="34"/>
    </row>
    <row r="81" spans="1:20" s="7" customFormat="1" ht="12.75" hidden="1" customHeight="1" x14ac:dyDescent="0.25">
      <c r="A81" s="75" t="s">
        <v>100</v>
      </c>
      <c r="B81" s="99"/>
      <c r="C81" s="99"/>
      <c r="E81" s="274" t="s">
        <v>376</v>
      </c>
      <c r="F81" s="274"/>
      <c r="G81" s="274"/>
      <c r="H81" s="274"/>
      <c r="J81" s="34"/>
      <c r="K81" s="34"/>
      <c r="L81" s="34"/>
      <c r="M81" s="34"/>
      <c r="N81" s="34">
        <f t="shared" si="0"/>
        <v>0</v>
      </c>
      <c r="O81" s="34"/>
      <c r="P81" s="34"/>
      <c r="Q81" s="34"/>
      <c r="R81" s="160"/>
    </row>
    <row r="82" spans="1:20" s="7" customFormat="1" ht="12.75" hidden="1" customHeight="1" x14ac:dyDescent="0.35">
      <c r="A82" s="75" t="s">
        <v>104</v>
      </c>
      <c r="B82" s="99"/>
      <c r="C82" s="99"/>
      <c r="D82" s="101"/>
      <c r="E82" s="235" t="s">
        <v>377</v>
      </c>
      <c r="F82" s="249"/>
      <c r="G82" s="249"/>
      <c r="H82" s="249"/>
      <c r="J82" s="34"/>
      <c r="K82" s="34"/>
      <c r="L82" s="34"/>
      <c r="M82" s="34"/>
      <c r="N82" s="34">
        <f t="shared" si="0"/>
        <v>0</v>
      </c>
      <c r="O82" s="34"/>
      <c r="P82" s="34"/>
      <c r="Q82" s="34"/>
      <c r="R82" s="160"/>
    </row>
    <row r="83" spans="1:20" s="7" customFormat="1" ht="12.75" hidden="1" customHeight="1" x14ac:dyDescent="0.25">
      <c r="A83" s="75" t="s">
        <v>105</v>
      </c>
      <c r="B83" s="99"/>
      <c r="C83" s="99"/>
      <c r="D83" s="101"/>
      <c r="E83" s="274" t="s">
        <v>378</v>
      </c>
      <c r="F83" s="274"/>
      <c r="G83" s="274"/>
      <c r="H83" s="274"/>
      <c r="J83" s="34"/>
      <c r="K83" s="34"/>
      <c r="L83" s="34"/>
      <c r="M83" s="34"/>
      <c r="N83" s="34">
        <f t="shared" si="0"/>
        <v>0</v>
      </c>
      <c r="O83" s="34"/>
      <c r="P83" s="34"/>
      <c r="Q83" s="34"/>
      <c r="R83" s="160"/>
    </row>
    <row r="84" spans="1:20" s="7" customFormat="1" ht="12.75" hidden="1" customHeight="1" x14ac:dyDescent="0.35">
      <c r="A84" s="75" t="s">
        <v>269</v>
      </c>
      <c r="B84" s="99"/>
      <c r="C84" s="99"/>
      <c r="D84" s="101"/>
      <c r="E84" s="235" t="s">
        <v>379</v>
      </c>
      <c r="F84" s="249"/>
      <c r="G84" s="249"/>
      <c r="H84" s="249"/>
      <c r="J84" s="34"/>
      <c r="K84" s="34"/>
      <c r="L84" s="34"/>
      <c r="M84" s="34"/>
      <c r="N84" s="34">
        <f t="shared" si="0"/>
        <v>0</v>
      </c>
      <c r="O84" s="34"/>
      <c r="P84" s="34"/>
      <c r="Q84" s="34"/>
      <c r="R84" s="160"/>
    </row>
    <row r="85" spans="1:20" s="7" customFormat="1" ht="12.75" hidden="1" customHeight="1" x14ac:dyDescent="0.25">
      <c r="A85" s="75" t="s">
        <v>106</v>
      </c>
      <c r="B85" s="99"/>
      <c r="C85" s="99"/>
      <c r="D85" s="101"/>
      <c r="E85" s="100">
        <v>1</v>
      </c>
      <c r="F85" s="101" t="s">
        <v>92</v>
      </c>
      <c r="G85" s="100" t="s">
        <v>58</v>
      </c>
      <c r="H85" s="102" t="s">
        <v>48</v>
      </c>
      <c r="J85" s="34"/>
      <c r="K85" s="34"/>
      <c r="L85" s="34"/>
      <c r="M85" s="34"/>
      <c r="N85" s="34">
        <f t="shared" si="0"/>
        <v>0</v>
      </c>
      <c r="O85" s="34"/>
      <c r="P85" s="34"/>
      <c r="Q85" s="34"/>
      <c r="R85" s="34">
        <v>0</v>
      </c>
    </row>
    <row r="86" spans="1:20" s="7" customFormat="1" ht="12.75" hidden="1" customHeight="1" x14ac:dyDescent="0.25">
      <c r="A86" s="75" t="s">
        <v>257</v>
      </c>
      <c r="B86" s="99"/>
      <c r="C86" s="99"/>
      <c r="D86" s="101"/>
      <c r="E86" s="100">
        <v>1</v>
      </c>
      <c r="F86" s="115" t="s">
        <v>258</v>
      </c>
      <c r="G86" s="102" t="s">
        <v>7</v>
      </c>
      <c r="H86" s="102" t="s">
        <v>10</v>
      </c>
      <c r="J86" s="34"/>
      <c r="K86" s="34"/>
      <c r="L86" s="34"/>
      <c r="M86" s="34"/>
      <c r="N86" s="34">
        <f>P86-L86</f>
        <v>0</v>
      </c>
      <c r="O86" s="34"/>
      <c r="P86" s="34"/>
      <c r="Q86" s="34"/>
      <c r="R86" s="34">
        <v>0</v>
      </c>
    </row>
    <row r="87" spans="1:20" s="25" customFormat="1" ht="19" hidden="1" customHeight="1" x14ac:dyDescent="0.3">
      <c r="A87" s="90" t="s">
        <v>107</v>
      </c>
      <c r="B87" s="24"/>
      <c r="C87" s="24"/>
      <c r="J87" s="20">
        <f>SUM(J76:J86)</f>
        <v>0</v>
      </c>
      <c r="K87" s="21"/>
      <c r="L87" s="20">
        <f>SUM(L76:L82)</f>
        <v>0</v>
      </c>
      <c r="N87" s="20">
        <f>SUM(N76:N86)</f>
        <v>0</v>
      </c>
      <c r="P87" s="20">
        <f>SUM(P76:P86)</f>
        <v>0</v>
      </c>
      <c r="R87" s="20">
        <f>SUM(R76:R85)</f>
        <v>0</v>
      </c>
    </row>
    <row r="88" spans="1:20" s="7" customFormat="1" ht="6" hidden="1" customHeight="1" x14ac:dyDescent="0.25"/>
    <row r="89" spans="1:20" s="7" customFormat="1" ht="20.149999999999999" customHeight="1" thickBot="1" x14ac:dyDescent="0.35">
      <c r="A89" s="11" t="s">
        <v>109</v>
      </c>
      <c r="B89" s="26"/>
      <c r="C89" s="26"/>
      <c r="J89" s="27">
        <f>J37+J73+J87</f>
        <v>0</v>
      </c>
      <c r="K89" s="21"/>
      <c r="L89" s="27">
        <f>L37+L73+L87</f>
        <v>0</v>
      </c>
      <c r="N89" s="27">
        <f>N37+N73+N87</f>
        <v>0</v>
      </c>
      <c r="P89" s="27">
        <f>P37+P73+P87</f>
        <v>0</v>
      </c>
      <c r="R89" s="27">
        <f>R37+R73+R87</f>
        <v>60968121.380000003</v>
      </c>
      <c r="T89" s="7">
        <v>1260734147.05</v>
      </c>
    </row>
    <row r="90" spans="1:20" s="7" customFormat="1" ht="13" thickTop="1" x14ac:dyDescent="0.25">
      <c r="A90" s="29"/>
      <c r="B90" s="29"/>
      <c r="C90" s="29"/>
      <c r="D90" s="32"/>
      <c r="E90" s="29"/>
      <c r="F90" s="29"/>
      <c r="H90" s="33"/>
      <c r="I90" s="33"/>
      <c r="J90" s="33"/>
      <c r="K90" s="33"/>
      <c r="L90" s="33"/>
      <c r="M90" s="33"/>
      <c r="T90" s="7">
        <f>T89-R89</f>
        <v>1199766025.6699998</v>
      </c>
    </row>
    <row r="91" spans="1:20" s="7" customFormat="1" x14ac:dyDescent="0.25">
      <c r="A91" s="29"/>
      <c r="B91" s="29"/>
      <c r="C91" s="29"/>
      <c r="D91" s="32"/>
      <c r="E91" s="29"/>
      <c r="F91" s="29"/>
      <c r="H91" s="33"/>
      <c r="I91" s="33"/>
      <c r="J91" s="33"/>
      <c r="K91" s="33"/>
      <c r="L91" s="33"/>
      <c r="M91" s="33"/>
    </row>
    <row r="92" spans="1:20" s="7" customFormat="1" ht="8.15" customHeight="1" x14ac:dyDescent="0.25">
      <c r="A92" s="29"/>
      <c r="B92" s="29"/>
      <c r="C92" s="29"/>
      <c r="D92" s="32"/>
      <c r="E92" s="29"/>
      <c r="F92" s="29"/>
      <c r="H92" s="33"/>
      <c r="I92" s="33"/>
      <c r="J92" s="33"/>
      <c r="K92" s="33"/>
      <c r="L92" s="33"/>
      <c r="M92" s="33"/>
    </row>
    <row r="93" spans="1:20" ht="15" customHeight="1" x14ac:dyDescent="0.35">
      <c r="A93" s="41"/>
      <c r="C93" s="236" t="s">
        <v>262</v>
      </c>
      <c r="D93" s="31"/>
      <c r="E93" s="30"/>
      <c r="G93" s="29"/>
      <c r="I93" s="29"/>
      <c r="M93" s="42"/>
      <c r="N93" s="232" t="s">
        <v>134</v>
      </c>
      <c r="O93" s="249"/>
      <c r="P93" s="249"/>
    </row>
    <row r="94" spans="1:20" ht="15" customHeight="1" x14ac:dyDescent="0.25">
      <c r="A94" s="41"/>
      <c r="C94" s="236"/>
      <c r="D94" s="31"/>
      <c r="E94" s="30"/>
      <c r="G94" s="29"/>
      <c r="I94" s="29"/>
      <c r="M94" s="42"/>
      <c r="N94" s="232"/>
      <c r="O94" s="232"/>
      <c r="P94" s="232"/>
    </row>
    <row r="95" spans="1:20" ht="15" customHeight="1" x14ac:dyDescent="0.25">
      <c r="A95" s="45"/>
      <c r="C95" s="236"/>
      <c r="D95" s="31"/>
      <c r="E95" s="46"/>
      <c r="G95" s="29"/>
      <c r="I95" s="29"/>
      <c r="M95" s="236"/>
      <c r="N95" s="34"/>
      <c r="O95" s="34"/>
      <c r="P95" s="46"/>
    </row>
    <row r="96" spans="1:20" ht="15" customHeight="1" x14ac:dyDescent="0.25">
      <c r="A96" s="47"/>
      <c r="C96" s="29"/>
      <c r="D96" s="29"/>
      <c r="E96" s="48"/>
      <c r="G96" s="29"/>
      <c r="I96" s="29"/>
      <c r="M96" s="29"/>
      <c r="P96" s="48"/>
    </row>
    <row r="97" spans="1:16" ht="15" customHeight="1" x14ac:dyDescent="0.35">
      <c r="A97" s="49"/>
      <c r="C97" s="237" t="s">
        <v>274</v>
      </c>
      <c r="D97" s="50"/>
      <c r="E97" s="51"/>
      <c r="G97" s="29"/>
      <c r="I97" s="29"/>
      <c r="M97" s="52"/>
      <c r="N97" s="233" t="s">
        <v>136</v>
      </c>
      <c r="O97" s="249"/>
      <c r="P97" s="249"/>
    </row>
    <row r="98" spans="1:16" ht="15" customHeight="1" x14ac:dyDescent="0.35">
      <c r="A98" s="47"/>
      <c r="C98" s="236" t="s">
        <v>255</v>
      </c>
      <c r="D98" s="29"/>
      <c r="E98" s="30"/>
      <c r="G98" s="29"/>
      <c r="I98" s="29"/>
      <c r="M98" s="31"/>
      <c r="N98" s="234" t="s">
        <v>138</v>
      </c>
      <c r="O98" s="249"/>
      <c r="P98" s="249"/>
    </row>
  </sheetData>
  <customSheetViews>
    <customSheetView guid="{DE3A1FFE-44A0-41BD-98AB-2A2226968564}" hiddenRows="1" topLeftCell="A58">
      <selection activeCell="C86" sqref="C86"/>
      <pageMargins left="0.7" right="0.7" top="0.75" bottom="0.75" header="0.3" footer="0.3"/>
    </customSheetView>
    <customSheetView guid="{EE975321-C15E-44A7-AFC6-A307116A4F6E}" hiddenRows="1" topLeftCell="A58">
      <selection activeCell="C90" sqref="C90"/>
      <pageMargins left="0.7" right="0.7" top="0.75" bottom="0.75" header="0.3" footer="0.3"/>
    </customSheetView>
    <customSheetView guid="{1998FCB8-1FEB-4076-ACE6-A225EE4366B3}" hiddenRows="1" topLeftCell="A58">
      <selection activeCell="C86" sqref="C86"/>
      <pageMargins left="0.7" right="0.7" top="0.75" bottom="0.75" header="0.3" footer="0.3"/>
    </customSheetView>
  </customSheetViews>
  <mergeCells count="63">
    <mergeCell ref="A3:S3"/>
    <mergeCell ref="A4:S4"/>
    <mergeCell ref="L11:P11"/>
    <mergeCell ref="P12:P14"/>
    <mergeCell ref="A13:C13"/>
    <mergeCell ref="E13:H13"/>
    <mergeCell ref="E28:H28"/>
    <mergeCell ref="A15:C15"/>
    <mergeCell ref="E15:H15"/>
    <mergeCell ref="E18:H18"/>
    <mergeCell ref="E19:H19"/>
    <mergeCell ref="E20:H20"/>
    <mergeCell ref="E21:H21"/>
    <mergeCell ref="E22:H22"/>
    <mergeCell ref="E23:H23"/>
    <mergeCell ref="E25:H25"/>
    <mergeCell ref="E26:H26"/>
    <mergeCell ref="E27:H27"/>
    <mergeCell ref="E43:H43"/>
    <mergeCell ref="E29:H29"/>
    <mergeCell ref="E30:H30"/>
    <mergeCell ref="E31:H31"/>
    <mergeCell ref="E32:H32"/>
    <mergeCell ref="E33:H33"/>
    <mergeCell ref="E34:H34"/>
    <mergeCell ref="E35:H35"/>
    <mergeCell ref="E36:H36"/>
    <mergeCell ref="E40:H40"/>
    <mergeCell ref="E41:H41"/>
    <mergeCell ref="E42:H42"/>
    <mergeCell ref="E55:H55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67:H67"/>
    <mergeCell ref="E56:H56"/>
    <mergeCell ref="E57:H57"/>
    <mergeCell ref="E58:H58"/>
    <mergeCell ref="E59:H59"/>
    <mergeCell ref="E60:H60"/>
    <mergeCell ref="E61:H61"/>
    <mergeCell ref="E62:H62"/>
    <mergeCell ref="E63:H63"/>
    <mergeCell ref="E64:H64"/>
    <mergeCell ref="E65:H65"/>
    <mergeCell ref="E66:H66"/>
    <mergeCell ref="E81:H81"/>
    <mergeCell ref="E83:H83"/>
    <mergeCell ref="A73:C73"/>
    <mergeCell ref="E68:H68"/>
    <mergeCell ref="E69:H69"/>
    <mergeCell ref="E70:H70"/>
    <mergeCell ref="E71:H71"/>
    <mergeCell ref="E72:H72"/>
    <mergeCell ref="E79:H79"/>
  </mergeCells>
  <printOptions horizontalCentered="1"/>
  <pageMargins left="0.75" right="0.5" top="1" bottom="1" header="0.3" footer="0.3"/>
  <pageSetup paperSize="5" scale="90" orientation="landscape" horizontalDpi="1200" verticalDpi="1200" r:id="rId1"/>
  <headerFooter>
    <oddFooter>&amp;C&amp;"Arial Narrow,Regular"&amp;9Page &amp;P of &amp;N</oddFooter>
  </headerFooter>
  <rowBreaks count="1" manualBreakCount="1">
    <brk id="54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71"/>
  <sheetViews>
    <sheetView view="pageBreakPreview" zoomScaleSheetLayoutView="100" workbookViewId="0">
      <pane xSplit="4" ySplit="17" topLeftCell="E18" activePane="bottomRight" state="frozen"/>
      <selection pane="topRight" activeCell="E1" sqref="E1"/>
      <selection pane="bottomLeft" activeCell="A16" sqref="A16"/>
      <selection pane="bottomRight" activeCell="E136" sqref="E136:H136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9" width="8.84375" style="1"/>
    <col min="20" max="20" width="10.4609375" style="1" bestFit="1" customWidth="1"/>
    <col min="21" max="21" width="11.07421875" style="1" bestFit="1" customWidth="1"/>
    <col min="22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192</v>
      </c>
      <c r="H6" s="3"/>
      <c r="I6" s="3"/>
      <c r="R6" s="4" t="s">
        <v>191</v>
      </c>
    </row>
    <row r="7" spans="1:19" ht="15" customHeight="1" x14ac:dyDescent="0.3">
      <c r="A7" s="5" t="s">
        <v>118</v>
      </c>
      <c r="B7" s="2" t="s">
        <v>112</v>
      </c>
      <c r="C7" s="5" t="s">
        <v>114</v>
      </c>
    </row>
    <row r="8" spans="1:19" ht="15" customHeight="1" x14ac:dyDescent="0.3">
      <c r="A8" s="5" t="s">
        <v>119</v>
      </c>
      <c r="B8" s="2" t="s">
        <v>112</v>
      </c>
      <c r="C8" s="5" t="s">
        <v>307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60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7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39"/>
      <c r="L13" s="39" t="s">
        <v>319</v>
      </c>
      <c r="M13" s="39"/>
      <c r="N13" s="39" t="s">
        <v>319</v>
      </c>
      <c r="O13" s="39"/>
      <c r="P13" s="287"/>
      <c r="Q13" s="40"/>
      <c r="R13" s="39">
        <v>2022</v>
      </c>
    </row>
    <row r="14" spans="1:19" ht="15" customHeight="1" x14ac:dyDescent="0.25">
      <c r="A14" s="74"/>
      <c r="B14" s="74"/>
      <c r="C14" s="74"/>
      <c r="D14" s="9"/>
      <c r="E14" s="74"/>
      <c r="F14" s="74"/>
      <c r="G14" s="74"/>
      <c r="H14" s="74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87"/>
      <c r="Q14" s="40"/>
      <c r="R14" s="181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18" s="7" customFormat="1" ht="15" customHeight="1" x14ac:dyDescent="0.3">
      <c r="A17" s="62" t="s">
        <v>186</v>
      </c>
      <c r="B17" s="12"/>
      <c r="C17" s="12"/>
      <c r="J17" s="13"/>
      <c r="K17" s="13"/>
    </row>
    <row r="18" spans="1:18" s="7" customFormat="1" ht="15" customHeight="1" x14ac:dyDescent="0.25">
      <c r="A18" s="31" t="s">
        <v>6</v>
      </c>
      <c r="B18" s="99"/>
      <c r="C18" s="99"/>
      <c r="D18" s="100"/>
      <c r="E18" s="289" t="s">
        <v>324</v>
      </c>
      <c r="F18" s="289"/>
      <c r="G18" s="289"/>
      <c r="H18" s="289"/>
      <c r="I18" s="100"/>
      <c r="J18" s="34">
        <v>21830827</v>
      </c>
      <c r="K18" s="13"/>
      <c r="L18" s="34">
        <v>10902231.5</v>
      </c>
      <c r="M18" s="34"/>
      <c r="N18" s="34">
        <f>P18-L18</f>
        <v>11857524.68</v>
      </c>
      <c r="O18" s="34"/>
      <c r="P18" s="34">
        <v>22759756.18</v>
      </c>
      <c r="Q18" s="34"/>
      <c r="R18" s="251">
        <v>23352450</v>
      </c>
    </row>
    <row r="19" spans="1:18" s="7" customFormat="1" ht="15" customHeight="1" x14ac:dyDescent="0.25">
      <c r="A19" s="31" t="s">
        <v>9</v>
      </c>
      <c r="B19" s="118"/>
      <c r="C19" s="118"/>
      <c r="E19" s="289" t="s">
        <v>323</v>
      </c>
      <c r="F19" s="289"/>
      <c r="G19" s="289"/>
      <c r="H19" s="289"/>
      <c r="I19" s="100"/>
      <c r="J19" s="34">
        <v>4328508.62</v>
      </c>
      <c r="K19" s="35"/>
      <c r="L19" s="34">
        <v>1984013.48</v>
      </c>
      <c r="M19" s="34"/>
      <c r="N19" s="34">
        <f t="shared" ref="N19:N42" si="0">P19-L19</f>
        <v>2649366.52</v>
      </c>
      <c r="O19" s="34"/>
      <c r="P19" s="34">
        <v>4633380</v>
      </c>
      <c r="Q19" s="34"/>
      <c r="R19" s="251">
        <v>4831596</v>
      </c>
    </row>
    <row r="20" spans="1:18" s="7" customFormat="1" ht="15" customHeight="1" x14ac:dyDescent="0.25">
      <c r="A20" s="31" t="s">
        <v>11</v>
      </c>
      <c r="B20" s="99"/>
      <c r="C20" s="99"/>
      <c r="D20" s="100"/>
      <c r="E20" s="289" t="s">
        <v>325</v>
      </c>
      <c r="F20" s="289"/>
      <c r="G20" s="289"/>
      <c r="H20" s="289"/>
      <c r="I20" s="100"/>
      <c r="J20" s="34">
        <v>956000</v>
      </c>
      <c r="K20" s="13"/>
      <c r="L20" s="34">
        <v>465000</v>
      </c>
      <c r="M20" s="34"/>
      <c r="N20" s="34">
        <f t="shared" si="0"/>
        <v>543000</v>
      </c>
      <c r="O20" s="34"/>
      <c r="P20" s="34">
        <v>1008000</v>
      </c>
      <c r="Q20" s="34"/>
      <c r="R20" s="251">
        <v>1008000</v>
      </c>
    </row>
    <row r="21" spans="1:18" s="7" customFormat="1" ht="15" customHeight="1" x14ac:dyDescent="0.25">
      <c r="A21" s="31" t="s">
        <v>13</v>
      </c>
      <c r="B21" s="99"/>
      <c r="C21" s="99"/>
      <c r="D21" s="100"/>
      <c r="E21" s="289" t="s">
        <v>326</v>
      </c>
      <c r="F21" s="289"/>
      <c r="G21" s="289"/>
      <c r="H21" s="289"/>
      <c r="I21" s="100"/>
      <c r="J21" s="34">
        <v>1446000</v>
      </c>
      <c r="K21" s="13"/>
      <c r="L21" s="34">
        <v>723000</v>
      </c>
      <c r="M21" s="34"/>
      <c r="N21" s="34">
        <f t="shared" si="0"/>
        <v>825000</v>
      </c>
      <c r="O21" s="34"/>
      <c r="P21" s="34">
        <v>1548000</v>
      </c>
      <c r="Q21" s="34"/>
      <c r="R21" s="251">
        <v>1548000</v>
      </c>
    </row>
    <row r="22" spans="1:18" s="7" customFormat="1" ht="15" customHeight="1" x14ac:dyDescent="0.25">
      <c r="A22" s="31" t="s">
        <v>14</v>
      </c>
      <c r="B22" s="99"/>
      <c r="C22" s="99"/>
      <c r="D22" s="100"/>
      <c r="E22" s="289" t="s">
        <v>327</v>
      </c>
      <c r="F22" s="289"/>
      <c r="G22" s="289"/>
      <c r="H22" s="289"/>
      <c r="I22" s="100"/>
      <c r="J22" s="34"/>
      <c r="K22" s="13"/>
      <c r="L22" s="34"/>
      <c r="M22" s="34"/>
      <c r="N22" s="34">
        <f t="shared" si="0"/>
        <v>377000</v>
      </c>
      <c r="O22" s="34"/>
      <c r="P22" s="34">
        <v>377000</v>
      </c>
      <c r="Q22" s="34"/>
      <c r="R22" s="251">
        <v>387000</v>
      </c>
    </row>
    <row r="23" spans="1:18" s="7" customFormat="1" ht="15" customHeight="1" x14ac:dyDescent="0.25">
      <c r="A23" s="31" t="s">
        <v>16</v>
      </c>
      <c r="B23" s="99"/>
      <c r="C23" s="99"/>
      <c r="D23" s="100"/>
      <c r="E23" s="289" t="s">
        <v>328</v>
      </c>
      <c r="F23" s="289"/>
      <c r="G23" s="289"/>
      <c r="H23" s="289"/>
      <c r="I23" s="235"/>
      <c r="J23" s="34">
        <v>240000</v>
      </c>
      <c r="K23" s="13"/>
      <c r="L23" s="34">
        <v>240000</v>
      </c>
      <c r="M23" s="34"/>
      <c r="N23" s="34">
        <f t="shared" si="0"/>
        <v>12000</v>
      </c>
      <c r="O23" s="34"/>
      <c r="P23" s="34">
        <v>252000</v>
      </c>
      <c r="Q23" s="34"/>
      <c r="R23" s="251">
        <v>252000</v>
      </c>
    </row>
    <row r="24" spans="1:18" s="7" customFormat="1" ht="12.75" hidden="1" customHeight="1" x14ac:dyDescent="0.25">
      <c r="A24" s="75" t="s">
        <v>140</v>
      </c>
      <c r="B24" s="99"/>
      <c r="C24" s="99"/>
      <c r="D24" s="100"/>
      <c r="E24" s="100">
        <v>5</v>
      </c>
      <c r="F24" s="101" t="s">
        <v>7</v>
      </c>
      <c r="G24" s="100" t="s">
        <v>12</v>
      </c>
      <c r="H24" s="100" t="s">
        <v>63</v>
      </c>
      <c r="J24" s="34"/>
      <c r="K24" s="13"/>
      <c r="L24" s="34"/>
      <c r="M24" s="34"/>
      <c r="N24" s="34">
        <f t="shared" si="0"/>
        <v>0</v>
      </c>
      <c r="O24" s="34"/>
      <c r="P24" s="34"/>
      <c r="Q24" s="34"/>
      <c r="R24" s="34"/>
    </row>
    <row r="25" spans="1:18" s="7" customFormat="1" ht="12.75" hidden="1" customHeight="1" x14ac:dyDescent="0.25">
      <c r="A25" s="75" t="s">
        <v>142</v>
      </c>
      <c r="B25" s="99"/>
      <c r="C25" s="99"/>
      <c r="E25" s="100">
        <v>5</v>
      </c>
      <c r="F25" s="101" t="s">
        <v>7</v>
      </c>
      <c r="G25" s="100" t="s">
        <v>12</v>
      </c>
      <c r="H25" s="100" t="s">
        <v>44</v>
      </c>
      <c r="J25" s="34"/>
      <c r="K25" s="13"/>
      <c r="L25" s="34"/>
      <c r="M25" s="34"/>
      <c r="N25" s="34">
        <f t="shared" si="0"/>
        <v>0</v>
      </c>
      <c r="O25" s="34"/>
      <c r="P25" s="34"/>
      <c r="Q25" s="34"/>
      <c r="R25" s="34"/>
    </row>
    <row r="26" spans="1:18" s="7" customFormat="1" ht="12.75" hidden="1" customHeight="1" x14ac:dyDescent="0.25">
      <c r="A26" s="75" t="s">
        <v>143</v>
      </c>
      <c r="B26" s="99"/>
      <c r="C26" s="99"/>
      <c r="D26" s="100"/>
      <c r="E26" s="100">
        <v>5</v>
      </c>
      <c r="F26" s="101" t="s">
        <v>7</v>
      </c>
      <c r="G26" s="100" t="s">
        <v>12</v>
      </c>
      <c r="H26" s="100" t="s">
        <v>59</v>
      </c>
      <c r="J26" s="34"/>
      <c r="K26" s="13"/>
      <c r="L26" s="34"/>
      <c r="M26" s="34"/>
      <c r="N26" s="34">
        <f t="shared" si="0"/>
        <v>0</v>
      </c>
      <c r="O26" s="34"/>
      <c r="P26" s="34"/>
      <c r="Q26" s="34"/>
      <c r="R26" s="34"/>
    </row>
    <row r="27" spans="1:18" s="7" customFormat="1" ht="12.75" hidden="1" customHeight="1" x14ac:dyDescent="0.25">
      <c r="A27" s="75" t="s">
        <v>18</v>
      </c>
      <c r="B27" s="99"/>
      <c r="C27" s="99"/>
      <c r="D27" s="100"/>
      <c r="E27" s="100">
        <v>5</v>
      </c>
      <c r="F27" s="101" t="s">
        <v>7</v>
      </c>
      <c r="G27" s="100" t="s">
        <v>12</v>
      </c>
      <c r="H27" s="100" t="s">
        <v>19</v>
      </c>
      <c r="J27" s="34"/>
      <c r="K27" s="13"/>
      <c r="L27" s="34"/>
      <c r="M27" s="34"/>
      <c r="N27" s="34">
        <f t="shared" si="0"/>
        <v>0</v>
      </c>
      <c r="O27" s="34"/>
      <c r="P27" s="34"/>
      <c r="Q27" s="34"/>
      <c r="R27" s="34"/>
    </row>
    <row r="28" spans="1:18" s="7" customFormat="1" ht="12.75" hidden="1" customHeight="1" x14ac:dyDescent="0.25">
      <c r="A28" s="75" t="s">
        <v>21</v>
      </c>
      <c r="B28" s="99"/>
      <c r="C28" s="99"/>
      <c r="D28" s="100"/>
      <c r="E28" s="100">
        <v>5</v>
      </c>
      <c r="F28" s="101" t="s">
        <v>7</v>
      </c>
      <c r="G28" s="100" t="s">
        <v>12</v>
      </c>
      <c r="H28" s="100" t="s">
        <v>101</v>
      </c>
      <c r="J28" s="34"/>
      <c r="K28" s="13"/>
      <c r="L28" s="34"/>
      <c r="M28" s="34"/>
      <c r="N28" s="34">
        <f t="shared" si="0"/>
        <v>0</v>
      </c>
      <c r="O28" s="34"/>
      <c r="P28" s="34"/>
      <c r="Q28" s="34"/>
      <c r="R28" s="34"/>
    </row>
    <row r="29" spans="1:18" s="7" customFormat="1" ht="15" customHeight="1" x14ac:dyDescent="0.25">
      <c r="A29" s="31" t="s">
        <v>22</v>
      </c>
      <c r="B29" s="99"/>
      <c r="C29" s="99"/>
      <c r="D29" s="100"/>
      <c r="E29" s="289" t="s">
        <v>330</v>
      </c>
      <c r="F29" s="289"/>
      <c r="G29" s="289"/>
      <c r="H29" s="289"/>
      <c r="J29" s="34">
        <v>149000</v>
      </c>
      <c r="K29" s="13"/>
      <c r="L29" s="34"/>
      <c r="M29" s="34"/>
      <c r="N29" s="34"/>
      <c r="O29" s="34"/>
      <c r="Q29" s="34"/>
      <c r="R29" s="34"/>
    </row>
    <row r="30" spans="1:18" s="7" customFormat="1" ht="12.75" hidden="1" customHeight="1" x14ac:dyDescent="0.25">
      <c r="A30" s="75" t="s">
        <v>144</v>
      </c>
      <c r="B30" s="99"/>
      <c r="C30" s="99"/>
      <c r="D30" s="100"/>
      <c r="E30" s="274" t="s">
        <v>381</v>
      </c>
      <c r="F30" s="274"/>
      <c r="G30" s="274"/>
      <c r="H30" s="274"/>
      <c r="J30" s="34"/>
      <c r="K30" s="34"/>
      <c r="L30" s="34"/>
      <c r="M30" s="34"/>
      <c r="N30" s="34">
        <f t="shared" si="0"/>
        <v>0</v>
      </c>
      <c r="O30" s="34"/>
      <c r="P30" s="34"/>
      <c r="Q30" s="34"/>
      <c r="R30" s="34"/>
    </row>
    <row r="31" spans="1:18" s="7" customFormat="1" ht="12.75" hidden="1" customHeight="1" x14ac:dyDescent="0.25">
      <c r="A31" s="75" t="s">
        <v>23</v>
      </c>
      <c r="B31" s="99"/>
      <c r="C31" s="99"/>
      <c r="D31" s="100"/>
      <c r="E31" s="274" t="s">
        <v>382</v>
      </c>
      <c r="F31" s="274"/>
      <c r="G31" s="274"/>
      <c r="H31" s="274"/>
      <c r="J31" s="34"/>
      <c r="K31" s="34"/>
      <c r="L31" s="34"/>
      <c r="M31" s="34"/>
      <c r="N31" s="34">
        <f t="shared" si="0"/>
        <v>0</v>
      </c>
      <c r="O31" s="34"/>
      <c r="P31" s="34"/>
      <c r="Q31" s="34"/>
      <c r="R31" s="34"/>
    </row>
    <row r="32" spans="1:18" s="7" customFormat="1" ht="15" customHeight="1" x14ac:dyDescent="0.25">
      <c r="A32" s="31" t="s">
        <v>26</v>
      </c>
      <c r="B32" s="99"/>
      <c r="C32" s="99"/>
      <c r="D32" s="100"/>
      <c r="E32" s="289" t="s">
        <v>332</v>
      </c>
      <c r="F32" s="289"/>
      <c r="G32" s="289"/>
      <c r="H32" s="289"/>
      <c r="J32" s="34">
        <v>2203779</v>
      </c>
      <c r="K32" s="34"/>
      <c r="L32" s="34"/>
      <c r="M32" s="34"/>
      <c r="N32" s="34">
        <f>P32-L32</f>
        <v>2284390</v>
      </c>
      <c r="O32" s="34"/>
      <c r="P32" s="34">
        <v>2284390</v>
      </c>
      <c r="Q32" s="34"/>
      <c r="R32" s="251">
        <v>2357151</v>
      </c>
    </row>
    <row r="33" spans="1:21" s="7" customFormat="1" ht="15" customHeight="1" x14ac:dyDescent="0.25">
      <c r="A33" s="31" t="s">
        <v>25</v>
      </c>
      <c r="B33" s="99"/>
      <c r="C33" s="99"/>
      <c r="D33" s="100"/>
      <c r="E33" s="289" t="s">
        <v>333</v>
      </c>
      <c r="F33" s="289"/>
      <c r="G33" s="289"/>
      <c r="H33" s="289"/>
      <c r="J33" s="34">
        <v>205000</v>
      </c>
      <c r="K33" s="34"/>
      <c r="L33" s="34"/>
      <c r="M33" s="34"/>
      <c r="N33" s="34">
        <f t="shared" si="0"/>
        <v>210000</v>
      </c>
      <c r="O33" s="34"/>
      <c r="P33" s="34">
        <v>210000</v>
      </c>
      <c r="Q33" s="34"/>
      <c r="R33" s="251">
        <v>210000</v>
      </c>
    </row>
    <row r="34" spans="1:21" s="7" customFormat="1" ht="15" customHeight="1" x14ac:dyDescent="0.25">
      <c r="A34" s="31" t="s">
        <v>139</v>
      </c>
      <c r="B34" s="99"/>
      <c r="C34" s="99"/>
      <c r="D34" s="100"/>
      <c r="E34" s="289" t="s">
        <v>334</v>
      </c>
      <c r="F34" s="289"/>
      <c r="G34" s="289"/>
      <c r="H34" s="289"/>
      <c r="J34" s="34">
        <v>2205281</v>
      </c>
      <c r="K34" s="13"/>
      <c r="L34" s="34">
        <v>2202278</v>
      </c>
      <c r="M34" s="34"/>
      <c r="N34" s="34">
        <f>P34-L34</f>
        <v>82112</v>
      </c>
      <c r="O34" s="34"/>
      <c r="P34" s="34">
        <v>2284390</v>
      </c>
      <c r="Q34" s="34"/>
      <c r="R34" s="251">
        <v>2357151</v>
      </c>
    </row>
    <row r="35" spans="1:21" s="7" customFormat="1" ht="15" customHeight="1" x14ac:dyDescent="0.25">
      <c r="A35" s="31" t="s">
        <v>249</v>
      </c>
      <c r="B35" s="99"/>
      <c r="C35" s="99"/>
      <c r="D35" s="100"/>
      <c r="E35" s="289" t="s">
        <v>335</v>
      </c>
      <c r="F35" s="289"/>
      <c r="G35" s="289"/>
      <c r="H35" s="289"/>
      <c r="J35" s="34">
        <v>3175276</v>
      </c>
      <c r="K35" s="34"/>
      <c r="L35" s="34">
        <v>1586118.72</v>
      </c>
      <c r="M35" s="34"/>
      <c r="N35" s="34">
        <f t="shared" si="0"/>
        <v>1703402.8800000001</v>
      </c>
      <c r="O35" s="34"/>
      <c r="P35" s="34">
        <v>3289521.6</v>
      </c>
      <c r="Q35" s="34"/>
      <c r="R35" s="251">
        <v>3394297.44</v>
      </c>
    </row>
    <row r="36" spans="1:21" s="7" customFormat="1" ht="15" customHeight="1" x14ac:dyDescent="0.25">
      <c r="A36" s="31" t="s">
        <v>29</v>
      </c>
      <c r="B36" s="99"/>
      <c r="C36" s="99"/>
      <c r="D36" s="100"/>
      <c r="E36" s="289" t="s">
        <v>336</v>
      </c>
      <c r="F36" s="289"/>
      <c r="G36" s="289"/>
      <c r="H36" s="289"/>
      <c r="J36" s="34">
        <v>49300</v>
      </c>
      <c r="K36" s="34"/>
      <c r="L36" s="34">
        <v>24600</v>
      </c>
      <c r="M36" s="34"/>
      <c r="N36" s="34">
        <f t="shared" si="0"/>
        <v>25800</v>
      </c>
      <c r="O36" s="34"/>
      <c r="P36" s="34">
        <v>50400</v>
      </c>
      <c r="Q36" s="34"/>
      <c r="R36" s="251">
        <v>50400</v>
      </c>
    </row>
    <row r="37" spans="1:21" s="7" customFormat="1" ht="15" customHeight="1" x14ac:dyDescent="0.25">
      <c r="A37" s="31" t="s">
        <v>30</v>
      </c>
      <c r="B37" s="99"/>
      <c r="C37" s="99"/>
      <c r="D37" s="100"/>
      <c r="E37" s="289" t="s">
        <v>337</v>
      </c>
      <c r="F37" s="289"/>
      <c r="G37" s="289"/>
      <c r="H37" s="289"/>
      <c r="J37" s="34">
        <v>216383.73</v>
      </c>
      <c r="K37" s="34"/>
      <c r="L37" s="34">
        <v>110342.72</v>
      </c>
      <c r="M37" s="34"/>
      <c r="N37" s="34">
        <f t="shared" si="0"/>
        <v>191241.43000000002</v>
      </c>
      <c r="O37" s="34"/>
      <c r="P37" s="34">
        <v>301584.15000000002</v>
      </c>
      <c r="Q37" s="34"/>
      <c r="R37" s="251">
        <v>384631.92</v>
      </c>
    </row>
    <row r="38" spans="1:21" s="7" customFormat="1" ht="15" customHeight="1" x14ac:dyDescent="0.25">
      <c r="A38" s="31" t="s">
        <v>31</v>
      </c>
      <c r="B38" s="99"/>
      <c r="C38" s="99"/>
      <c r="D38" s="100"/>
      <c r="E38" s="289" t="s">
        <v>338</v>
      </c>
      <c r="F38" s="289"/>
      <c r="G38" s="289"/>
      <c r="H38" s="289"/>
      <c r="J38" s="34">
        <v>49253.99</v>
      </c>
      <c r="K38" s="34"/>
      <c r="L38" s="34">
        <v>24600</v>
      </c>
      <c r="M38" s="34"/>
      <c r="N38" s="34">
        <f t="shared" si="0"/>
        <v>25800</v>
      </c>
      <c r="O38" s="34"/>
      <c r="P38" s="34">
        <v>50400</v>
      </c>
      <c r="Q38" s="34"/>
      <c r="R38" s="251">
        <v>50400</v>
      </c>
    </row>
    <row r="39" spans="1:21" s="7" customFormat="1" ht="12.75" hidden="1" customHeight="1" x14ac:dyDescent="0.25">
      <c r="A39" s="75" t="s">
        <v>146</v>
      </c>
      <c r="B39" s="99"/>
      <c r="C39" s="99"/>
      <c r="D39" s="100"/>
      <c r="E39" s="274" t="s">
        <v>383</v>
      </c>
      <c r="F39" s="274"/>
      <c r="G39" s="274"/>
      <c r="H39" s="274"/>
      <c r="J39" s="34"/>
      <c r="K39" s="34"/>
      <c r="L39" s="34"/>
      <c r="M39" s="34"/>
      <c r="N39" s="34">
        <f t="shared" si="0"/>
        <v>0</v>
      </c>
      <c r="O39" s="34"/>
      <c r="P39" s="34"/>
      <c r="Q39" s="34"/>
      <c r="R39" s="34"/>
    </row>
    <row r="40" spans="1:21" s="7" customFormat="1" ht="12.75" hidden="1" customHeight="1" x14ac:dyDescent="0.25">
      <c r="A40" s="75" t="s">
        <v>147</v>
      </c>
      <c r="B40" s="99"/>
      <c r="C40" s="99"/>
      <c r="D40" s="100"/>
      <c r="E40" s="274" t="s">
        <v>384</v>
      </c>
      <c r="F40" s="274"/>
      <c r="G40" s="274"/>
      <c r="H40" s="274"/>
      <c r="J40" s="34"/>
      <c r="K40" s="34"/>
      <c r="L40" s="34"/>
      <c r="M40" s="34"/>
      <c r="N40" s="34">
        <f t="shared" si="0"/>
        <v>0</v>
      </c>
      <c r="O40" s="34"/>
      <c r="P40" s="34"/>
      <c r="Q40" s="34"/>
      <c r="R40" s="34"/>
    </row>
    <row r="41" spans="1:21" s="7" customFormat="1" ht="15" customHeight="1" x14ac:dyDescent="0.25">
      <c r="A41" s="31" t="s">
        <v>32</v>
      </c>
      <c r="B41" s="99"/>
      <c r="C41" s="99"/>
      <c r="D41" s="100"/>
      <c r="E41" s="289" t="s">
        <v>339</v>
      </c>
      <c r="F41" s="289"/>
      <c r="G41" s="289"/>
      <c r="H41" s="289"/>
      <c r="J41" s="34">
        <v>205597.31</v>
      </c>
      <c r="K41" s="34"/>
      <c r="L41" s="34"/>
      <c r="M41" s="34"/>
      <c r="N41" s="34">
        <f t="shared" si="0"/>
        <v>1870.36</v>
      </c>
      <c r="O41" s="34"/>
      <c r="P41" s="34">
        <v>1870.36</v>
      </c>
      <c r="Q41" s="34"/>
      <c r="R41" s="34">
        <v>14569378.58</v>
      </c>
    </row>
    <row r="42" spans="1:21" s="7" customFormat="1" ht="15" customHeight="1" x14ac:dyDescent="0.25">
      <c r="A42" s="31" t="s">
        <v>34</v>
      </c>
      <c r="B42" s="99"/>
      <c r="C42" s="99"/>
      <c r="D42" s="100"/>
      <c r="E42" s="289" t="s">
        <v>340</v>
      </c>
      <c r="F42" s="289"/>
      <c r="G42" s="289"/>
      <c r="H42" s="289"/>
      <c r="J42" s="34">
        <v>206000</v>
      </c>
      <c r="K42" s="34"/>
      <c r="L42" s="34">
        <v>657279.77</v>
      </c>
      <c r="M42" s="34"/>
      <c r="N42" s="34">
        <f t="shared" si="0"/>
        <v>210000</v>
      </c>
      <c r="O42" s="34"/>
      <c r="P42" s="34">
        <v>867279.77</v>
      </c>
      <c r="Q42" s="34"/>
      <c r="R42" s="34">
        <v>210000</v>
      </c>
    </row>
    <row r="43" spans="1:21" s="7" customFormat="1" ht="12.75" hidden="1" customHeight="1" x14ac:dyDescent="0.25">
      <c r="A43" s="75" t="s">
        <v>148</v>
      </c>
      <c r="B43" s="99"/>
      <c r="C43" s="99"/>
      <c r="D43" s="100"/>
      <c r="E43" s="100">
        <v>5</v>
      </c>
      <c r="F43" s="101" t="s">
        <v>7</v>
      </c>
      <c r="G43" s="100" t="s">
        <v>28</v>
      </c>
      <c r="H43" s="100" t="s">
        <v>63</v>
      </c>
      <c r="J43" s="34"/>
      <c r="K43" s="34"/>
      <c r="L43" s="34"/>
      <c r="M43" s="34"/>
      <c r="N43" s="34"/>
      <c r="O43" s="34"/>
      <c r="P43" s="34"/>
      <c r="Q43" s="34"/>
      <c r="R43" s="34"/>
    </row>
    <row r="44" spans="1:21" s="7" customFormat="1" ht="19" customHeight="1" x14ac:dyDescent="0.3">
      <c r="A44" s="58" t="s">
        <v>35</v>
      </c>
      <c r="B44" s="24"/>
      <c r="C44" s="24"/>
      <c r="J44" s="138">
        <f>SUM(J18:J43)</f>
        <v>37466206.650000006</v>
      </c>
      <c r="K44" s="139"/>
      <c r="L44" s="138">
        <f>SUM(L18:L43)</f>
        <v>18919464.189999998</v>
      </c>
      <c r="M44" s="34"/>
      <c r="N44" s="138">
        <f>SUM(N18:N43)</f>
        <v>20998507.869999997</v>
      </c>
      <c r="O44" s="34"/>
      <c r="P44" s="138">
        <f>SUM(P18:P43)</f>
        <v>39917972.060000002</v>
      </c>
      <c r="Q44" s="34"/>
      <c r="R44" s="138">
        <f>SUM(R18:R43)</f>
        <v>54962455.939999998</v>
      </c>
      <c r="U44" s="7">
        <v>42453010.25</v>
      </c>
    </row>
    <row r="45" spans="1:21" s="7" customFormat="1" ht="6" customHeight="1" x14ac:dyDescent="0.25">
      <c r="A45" s="17"/>
      <c r="B45" s="17"/>
      <c r="C45" s="17"/>
      <c r="J45" s="139"/>
      <c r="K45" s="139"/>
      <c r="L45" s="34"/>
      <c r="M45" s="34"/>
      <c r="N45" s="34"/>
      <c r="O45" s="34"/>
      <c r="P45" s="34"/>
      <c r="Q45" s="34"/>
      <c r="R45" s="34"/>
    </row>
    <row r="46" spans="1:21" s="7" customFormat="1" ht="12" customHeight="1" x14ac:dyDescent="0.3">
      <c r="A46" s="62" t="s">
        <v>187</v>
      </c>
      <c r="B46" s="12"/>
      <c r="C46" s="12"/>
      <c r="J46" s="34"/>
      <c r="K46" s="34"/>
      <c r="L46" s="34"/>
      <c r="M46" s="34"/>
      <c r="N46" s="34"/>
      <c r="O46" s="34"/>
      <c r="P46" s="34"/>
      <c r="Q46" s="34"/>
      <c r="R46" s="34"/>
      <c r="U46" s="7">
        <f>U44-R44</f>
        <v>-12509445.689999998</v>
      </c>
    </row>
    <row r="47" spans="1:21" s="7" customFormat="1" ht="15" customHeight="1" x14ac:dyDescent="0.25">
      <c r="A47" s="31" t="s">
        <v>36</v>
      </c>
      <c r="B47" s="99"/>
      <c r="C47" s="99"/>
      <c r="D47" s="100"/>
      <c r="E47" s="289" t="s">
        <v>341</v>
      </c>
      <c r="F47" s="289"/>
      <c r="G47" s="289"/>
      <c r="H47" s="289"/>
      <c r="J47" s="34">
        <v>30800</v>
      </c>
      <c r="K47" s="34"/>
      <c r="L47" s="34"/>
      <c r="M47" s="34"/>
      <c r="N47" s="34">
        <f t="shared" ref="N47:N109" si="1">P47-L47</f>
        <v>250000</v>
      </c>
      <c r="O47" s="34"/>
      <c r="P47" s="34">
        <v>250000</v>
      </c>
      <c r="Q47" s="34"/>
      <c r="R47" s="251">
        <v>250000</v>
      </c>
    </row>
    <row r="48" spans="1:21" s="7" customFormat="1" ht="12.75" hidden="1" customHeight="1" x14ac:dyDescent="0.25">
      <c r="A48" s="75" t="s">
        <v>37</v>
      </c>
      <c r="B48" s="99"/>
      <c r="C48" s="99"/>
      <c r="E48" s="100">
        <v>5</v>
      </c>
      <c r="F48" s="101" t="s">
        <v>12</v>
      </c>
      <c r="G48" s="100" t="s">
        <v>7</v>
      </c>
      <c r="H48" s="100" t="s">
        <v>10</v>
      </c>
      <c r="J48" s="34"/>
      <c r="K48" s="34"/>
      <c r="L48" s="34"/>
      <c r="M48" s="34"/>
      <c r="N48" s="34"/>
      <c r="O48" s="34"/>
      <c r="P48" s="34"/>
      <c r="Q48" s="34"/>
      <c r="R48" s="34"/>
    </row>
    <row r="49" spans="1:18" s="7" customFormat="1" ht="15" customHeight="1" x14ac:dyDescent="0.25">
      <c r="A49" s="31" t="s">
        <v>38</v>
      </c>
      <c r="B49" s="99"/>
      <c r="C49" s="99"/>
      <c r="E49" s="289" t="s">
        <v>343</v>
      </c>
      <c r="F49" s="289"/>
      <c r="G49" s="289"/>
      <c r="H49" s="289"/>
      <c r="J49" s="34">
        <v>465127.84</v>
      </c>
      <c r="K49" s="34"/>
      <c r="L49" s="34"/>
      <c r="M49" s="34"/>
      <c r="N49" s="34">
        <f t="shared" si="1"/>
        <v>2500000</v>
      </c>
      <c r="O49" s="34"/>
      <c r="P49" s="34">
        <v>2500000</v>
      </c>
      <c r="Q49" s="34"/>
      <c r="R49" s="34">
        <v>2500000</v>
      </c>
    </row>
    <row r="50" spans="1:18" s="7" customFormat="1" ht="12.75" hidden="1" customHeight="1" x14ac:dyDescent="0.25">
      <c r="A50" s="75" t="s">
        <v>141</v>
      </c>
      <c r="B50" s="99"/>
      <c r="C50" s="99"/>
      <c r="D50" s="100"/>
      <c r="E50" s="274" t="s">
        <v>385</v>
      </c>
      <c r="F50" s="274"/>
      <c r="G50" s="274"/>
      <c r="H50" s="274"/>
      <c r="J50" s="34"/>
      <c r="K50" s="34"/>
      <c r="L50" s="34"/>
      <c r="M50" s="34"/>
      <c r="N50" s="34">
        <f t="shared" si="1"/>
        <v>0</v>
      </c>
      <c r="O50" s="34"/>
      <c r="P50" s="34"/>
      <c r="Q50" s="34"/>
      <c r="R50" s="34"/>
    </row>
    <row r="51" spans="1:18" s="7" customFormat="1" ht="12.75" hidden="1" customHeight="1" x14ac:dyDescent="0.25">
      <c r="A51" s="75" t="s">
        <v>40</v>
      </c>
      <c r="B51" s="99"/>
      <c r="C51" s="99"/>
      <c r="D51" s="100"/>
      <c r="E51" s="274" t="s">
        <v>386</v>
      </c>
      <c r="F51" s="274"/>
      <c r="G51" s="274"/>
      <c r="H51" s="274"/>
      <c r="J51" s="34"/>
      <c r="K51" s="34"/>
      <c r="L51" s="34"/>
      <c r="M51" s="34"/>
      <c r="N51" s="34">
        <f t="shared" si="1"/>
        <v>0</v>
      </c>
      <c r="O51" s="34"/>
      <c r="P51" s="34"/>
      <c r="Q51" s="34"/>
      <c r="R51" s="34"/>
    </row>
    <row r="52" spans="1:18" s="7" customFormat="1" ht="12.75" hidden="1" customHeight="1" x14ac:dyDescent="0.25">
      <c r="A52" s="75" t="s">
        <v>41</v>
      </c>
      <c r="B52" s="99"/>
      <c r="C52" s="99"/>
      <c r="D52" s="100"/>
      <c r="E52" s="274" t="s">
        <v>387</v>
      </c>
      <c r="F52" s="274"/>
      <c r="G52" s="274"/>
      <c r="H52" s="274"/>
      <c r="J52" s="34"/>
      <c r="K52" s="34"/>
      <c r="L52" s="34"/>
      <c r="M52" s="34"/>
      <c r="N52" s="34">
        <f t="shared" si="1"/>
        <v>0</v>
      </c>
      <c r="O52" s="34"/>
      <c r="P52" s="34"/>
      <c r="Q52" s="34"/>
      <c r="R52" s="34"/>
    </row>
    <row r="53" spans="1:18" s="7" customFormat="1" ht="12.75" hidden="1" customHeight="1" x14ac:dyDescent="0.25">
      <c r="A53" s="75" t="s">
        <v>42</v>
      </c>
      <c r="B53" s="99"/>
      <c r="C53" s="99"/>
      <c r="D53" s="100"/>
      <c r="E53" s="274" t="s">
        <v>388</v>
      </c>
      <c r="F53" s="274"/>
      <c r="G53" s="274"/>
      <c r="H53" s="274"/>
      <c r="J53" s="34"/>
      <c r="K53" s="34"/>
      <c r="L53" s="34"/>
      <c r="M53" s="34"/>
      <c r="N53" s="34">
        <f t="shared" si="1"/>
        <v>0</v>
      </c>
      <c r="O53" s="34"/>
      <c r="P53" s="34"/>
      <c r="Q53" s="34"/>
      <c r="R53" s="34"/>
    </row>
    <row r="54" spans="1:18" s="7" customFormat="1" ht="12.75" hidden="1" customHeight="1" x14ac:dyDescent="0.25">
      <c r="A54" s="75" t="s">
        <v>87</v>
      </c>
      <c r="B54" s="99"/>
      <c r="C54" s="99"/>
      <c r="E54" s="274" t="s">
        <v>389</v>
      </c>
      <c r="F54" s="274"/>
      <c r="G54" s="274"/>
      <c r="H54" s="274"/>
      <c r="J54" s="34"/>
      <c r="K54" s="34"/>
      <c r="L54" s="34"/>
      <c r="M54" s="34"/>
      <c r="N54" s="34">
        <f t="shared" si="1"/>
        <v>0</v>
      </c>
      <c r="O54" s="34"/>
      <c r="P54" s="34"/>
      <c r="Q54" s="34"/>
      <c r="R54" s="34"/>
    </row>
    <row r="55" spans="1:18" s="7" customFormat="1" ht="12.75" hidden="1" customHeight="1" x14ac:dyDescent="0.25">
      <c r="A55" s="75" t="s">
        <v>149</v>
      </c>
      <c r="B55" s="99"/>
      <c r="C55" s="99"/>
      <c r="D55" s="100"/>
      <c r="E55" s="274" t="s">
        <v>390</v>
      </c>
      <c r="F55" s="274"/>
      <c r="G55" s="274"/>
      <c r="H55" s="274"/>
      <c r="J55" s="34"/>
      <c r="K55" s="35"/>
      <c r="L55" s="34"/>
      <c r="M55" s="34"/>
      <c r="N55" s="34">
        <f t="shared" si="1"/>
        <v>0</v>
      </c>
      <c r="O55" s="34"/>
      <c r="P55" s="34"/>
      <c r="Q55" s="34"/>
      <c r="R55" s="34"/>
    </row>
    <row r="56" spans="1:18" s="7" customFormat="1" ht="18" hidden="1" customHeight="1" x14ac:dyDescent="0.25">
      <c r="A56" s="75" t="s">
        <v>150</v>
      </c>
      <c r="B56" s="99"/>
      <c r="C56" s="99"/>
      <c r="D56" s="100"/>
      <c r="E56" s="274" t="s">
        <v>391</v>
      </c>
      <c r="F56" s="274"/>
      <c r="G56" s="274"/>
      <c r="H56" s="274"/>
      <c r="J56" s="34"/>
      <c r="K56" s="35"/>
      <c r="L56" s="34"/>
      <c r="M56" s="34"/>
      <c r="N56" s="34">
        <f t="shared" si="1"/>
        <v>0</v>
      </c>
      <c r="O56" s="34"/>
      <c r="P56" s="34"/>
      <c r="Q56" s="34"/>
      <c r="R56" s="34"/>
    </row>
    <row r="57" spans="1:18" s="7" customFormat="1" ht="15" customHeight="1" x14ac:dyDescent="0.25">
      <c r="A57" s="31" t="s">
        <v>43</v>
      </c>
      <c r="B57" s="99"/>
      <c r="C57" s="99"/>
      <c r="D57" s="100"/>
      <c r="E57" s="289" t="s">
        <v>347</v>
      </c>
      <c r="F57" s="289"/>
      <c r="G57" s="289"/>
      <c r="H57" s="289"/>
      <c r="J57" s="34">
        <v>2515857.4700000002</v>
      </c>
      <c r="K57" s="35"/>
      <c r="L57" s="34">
        <v>870450.01</v>
      </c>
      <c r="M57" s="34"/>
      <c r="N57" s="34">
        <f t="shared" si="1"/>
        <v>1721549.99</v>
      </c>
      <c r="O57" s="34"/>
      <c r="P57" s="34">
        <v>2592000</v>
      </c>
      <c r="Q57" s="34"/>
      <c r="R57" s="34">
        <v>2592000</v>
      </c>
    </row>
    <row r="58" spans="1:18" s="7" customFormat="1" ht="12.75" hidden="1" customHeight="1" x14ac:dyDescent="0.25">
      <c r="A58" s="75" t="s">
        <v>151</v>
      </c>
      <c r="B58" s="99"/>
      <c r="C58" s="99"/>
      <c r="D58" s="100"/>
      <c r="E58" s="274" t="s">
        <v>392</v>
      </c>
      <c r="F58" s="274"/>
      <c r="G58" s="274"/>
      <c r="H58" s="274"/>
      <c r="J58" s="34"/>
      <c r="K58" s="34"/>
      <c r="L58" s="34"/>
      <c r="M58" s="34"/>
      <c r="N58" s="34">
        <f t="shared" si="1"/>
        <v>0</v>
      </c>
      <c r="O58" s="34"/>
      <c r="P58" s="34"/>
      <c r="Q58" s="34"/>
      <c r="R58" s="34"/>
    </row>
    <row r="59" spans="1:18" s="7" customFormat="1" ht="12.75" hidden="1" customHeight="1" x14ac:dyDescent="0.25">
      <c r="A59" s="75" t="s">
        <v>152</v>
      </c>
      <c r="B59" s="99"/>
      <c r="C59" s="99"/>
      <c r="D59" s="100"/>
      <c r="E59" s="274" t="s">
        <v>393</v>
      </c>
      <c r="F59" s="274"/>
      <c r="G59" s="274"/>
      <c r="H59" s="274"/>
      <c r="J59" s="34"/>
      <c r="K59" s="34"/>
      <c r="L59" s="34"/>
      <c r="M59" s="34"/>
      <c r="N59" s="34">
        <f t="shared" si="1"/>
        <v>0</v>
      </c>
      <c r="O59" s="34"/>
      <c r="P59" s="34"/>
      <c r="Q59" s="34"/>
      <c r="R59" s="34"/>
    </row>
    <row r="60" spans="1:18" s="7" customFormat="1" ht="12.75" hidden="1" customHeight="1" x14ac:dyDescent="0.25">
      <c r="A60" s="75" t="s">
        <v>45</v>
      </c>
      <c r="B60" s="99"/>
      <c r="C60" s="99"/>
      <c r="D60" s="100"/>
      <c r="E60" s="274" t="s">
        <v>394</v>
      </c>
      <c r="F60" s="274"/>
      <c r="G60" s="274"/>
      <c r="H60" s="274"/>
      <c r="J60" s="34"/>
      <c r="K60" s="34"/>
      <c r="L60" s="34"/>
      <c r="M60" s="34"/>
      <c r="N60" s="34">
        <f t="shared" si="1"/>
        <v>0</v>
      </c>
      <c r="O60" s="34"/>
      <c r="P60" s="34"/>
      <c r="Q60" s="34"/>
      <c r="R60" s="34"/>
    </row>
    <row r="61" spans="1:18" s="7" customFormat="1" ht="12.75" hidden="1" customHeight="1" x14ac:dyDescent="0.25">
      <c r="A61" s="75" t="s">
        <v>153</v>
      </c>
      <c r="B61" s="99"/>
      <c r="C61" s="99"/>
      <c r="E61" s="274" t="s">
        <v>395</v>
      </c>
      <c r="F61" s="274"/>
      <c r="G61" s="274"/>
      <c r="H61" s="274"/>
      <c r="J61" s="34"/>
      <c r="K61" s="34"/>
      <c r="L61" s="34"/>
      <c r="M61" s="34"/>
      <c r="N61" s="34">
        <f t="shared" si="1"/>
        <v>0</v>
      </c>
      <c r="O61" s="34"/>
      <c r="P61" s="34"/>
      <c r="Q61" s="34"/>
      <c r="R61" s="34"/>
    </row>
    <row r="62" spans="1:18" s="7" customFormat="1" ht="12.75" hidden="1" customHeight="1" x14ac:dyDescent="0.25">
      <c r="A62" s="75" t="s">
        <v>50</v>
      </c>
      <c r="B62" s="99"/>
      <c r="C62" s="99"/>
      <c r="D62" s="100"/>
      <c r="E62" s="274" t="s">
        <v>396</v>
      </c>
      <c r="F62" s="274"/>
      <c r="G62" s="274"/>
      <c r="H62" s="274"/>
      <c r="J62" s="34"/>
      <c r="K62" s="34"/>
      <c r="L62" s="34"/>
      <c r="M62" s="34"/>
      <c r="N62" s="34">
        <f t="shared" si="1"/>
        <v>0</v>
      </c>
      <c r="O62" s="34"/>
      <c r="P62" s="34"/>
      <c r="Q62" s="34"/>
      <c r="R62" s="34"/>
    </row>
    <row r="63" spans="1:18" s="7" customFormat="1" ht="15" customHeight="1" x14ac:dyDescent="0.25">
      <c r="A63" s="31" t="s">
        <v>47</v>
      </c>
      <c r="B63" s="99"/>
      <c r="C63" s="99"/>
      <c r="E63" s="289" t="s">
        <v>349</v>
      </c>
      <c r="F63" s="289"/>
      <c r="G63" s="289"/>
      <c r="H63" s="289"/>
      <c r="J63" s="34">
        <v>48000</v>
      </c>
      <c r="K63" s="34"/>
      <c r="L63" s="34"/>
      <c r="M63" s="34"/>
      <c r="N63" s="34">
        <f t="shared" si="1"/>
        <v>50000</v>
      </c>
      <c r="O63" s="34"/>
      <c r="P63" s="34">
        <v>50000</v>
      </c>
      <c r="Q63" s="34"/>
      <c r="R63" s="34">
        <v>50000</v>
      </c>
    </row>
    <row r="64" spans="1:18" s="7" customFormat="1" ht="12.75" hidden="1" customHeight="1" x14ac:dyDescent="0.25">
      <c r="A64" s="75" t="s">
        <v>49</v>
      </c>
      <c r="B64" s="99"/>
      <c r="C64" s="99"/>
      <c r="D64" s="100"/>
      <c r="E64" s="274" t="s">
        <v>397</v>
      </c>
      <c r="F64" s="274"/>
      <c r="G64" s="274"/>
      <c r="H64" s="274"/>
      <c r="J64" s="34"/>
      <c r="K64" s="34"/>
      <c r="L64" s="34"/>
      <c r="M64" s="34"/>
      <c r="N64" s="34">
        <f t="shared" si="1"/>
        <v>0</v>
      </c>
      <c r="O64" s="34"/>
      <c r="P64" s="34"/>
      <c r="Q64" s="34"/>
      <c r="R64" s="34"/>
    </row>
    <row r="65" spans="1:18" s="7" customFormat="1" ht="12.75" hidden="1" customHeight="1" x14ac:dyDescent="0.25">
      <c r="A65" s="75" t="s">
        <v>51</v>
      </c>
      <c r="B65" s="99"/>
      <c r="C65" s="99"/>
      <c r="D65" s="100"/>
      <c r="E65" s="274" t="s">
        <v>398</v>
      </c>
      <c r="F65" s="274"/>
      <c r="G65" s="274"/>
      <c r="H65" s="274"/>
      <c r="J65" s="34"/>
      <c r="K65" s="34"/>
      <c r="L65" s="34"/>
      <c r="M65" s="34"/>
      <c r="N65" s="34">
        <f t="shared" si="1"/>
        <v>0</v>
      </c>
      <c r="O65" s="34"/>
      <c r="P65" s="34"/>
      <c r="Q65" s="34"/>
      <c r="R65" s="34"/>
    </row>
    <row r="66" spans="1:18" s="7" customFormat="1" ht="12.75" hidden="1" customHeight="1" x14ac:dyDescent="0.25">
      <c r="A66" s="75" t="s">
        <v>47</v>
      </c>
      <c r="B66" s="99"/>
      <c r="C66" s="99"/>
      <c r="D66" s="100"/>
      <c r="E66" s="274" t="s">
        <v>399</v>
      </c>
      <c r="F66" s="274"/>
      <c r="G66" s="274"/>
      <c r="H66" s="274"/>
      <c r="J66" s="34"/>
      <c r="K66" s="34"/>
      <c r="L66" s="34"/>
      <c r="M66" s="34"/>
      <c r="N66" s="34">
        <f t="shared" si="1"/>
        <v>0</v>
      </c>
      <c r="O66" s="34"/>
      <c r="P66" s="34"/>
      <c r="Q66" s="34"/>
      <c r="R66" s="34"/>
    </row>
    <row r="67" spans="1:18" s="7" customFormat="1" ht="12.75" hidden="1" customHeight="1" x14ac:dyDescent="0.25">
      <c r="A67" s="75" t="s">
        <v>52</v>
      </c>
      <c r="B67" s="99"/>
      <c r="C67" s="99"/>
      <c r="E67" s="274" t="s">
        <v>400</v>
      </c>
      <c r="F67" s="274"/>
      <c r="G67" s="274"/>
      <c r="H67" s="274"/>
      <c r="J67" s="34"/>
      <c r="K67" s="34"/>
      <c r="L67" s="34"/>
      <c r="M67" s="34"/>
      <c r="N67" s="34">
        <f t="shared" si="1"/>
        <v>0</v>
      </c>
      <c r="O67" s="34"/>
      <c r="P67" s="34"/>
      <c r="Q67" s="34"/>
      <c r="R67" s="34"/>
    </row>
    <row r="68" spans="1:18" s="7" customFormat="1" ht="15" customHeight="1" x14ac:dyDescent="0.25">
      <c r="A68" s="31" t="s">
        <v>54</v>
      </c>
      <c r="B68" s="99"/>
      <c r="C68" s="99"/>
      <c r="E68" s="289" t="s">
        <v>351</v>
      </c>
      <c r="F68" s="289"/>
      <c r="G68" s="289"/>
      <c r="H68" s="289"/>
      <c r="J68" s="34"/>
      <c r="K68" s="34"/>
      <c r="L68" s="34"/>
      <c r="M68" s="34"/>
      <c r="N68" s="34">
        <f t="shared" si="1"/>
        <v>30000</v>
      </c>
      <c r="O68" s="34"/>
      <c r="P68" s="34">
        <v>30000</v>
      </c>
      <c r="Q68" s="34"/>
      <c r="R68" s="34">
        <v>30000</v>
      </c>
    </row>
    <row r="69" spans="1:18" s="7" customFormat="1" ht="12.75" hidden="1" customHeight="1" x14ac:dyDescent="0.25">
      <c r="A69" s="75" t="s">
        <v>55</v>
      </c>
      <c r="B69" s="99"/>
      <c r="C69" s="99"/>
      <c r="E69" s="274" t="s">
        <v>401</v>
      </c>
      <c r="F69" s="274"/>
      <c r="G69" s="274"/>
      <c r="H69" s="274"/>
      <c r="J69" s="34"/>
      <c r="K69" s="34"/>
      <c r="L69" s="34"/>
      <c r="M69" s="34"/>
      <c r="N69" s="34">
        <f t="shared" si="1"/>
        <v>0</v>
      </c>
      <c r="O69" s="34"/>
      <c r="P69" s="34"/>
      <c r="Q69" s="34"/>
      <c r="R69" s="34"/>
    </row>
    <row r="70" spans="1:18" s="7" customFormat="1" ht="12.75" hidden="1" customHeight="1" x14ac:dyDescent="0.25">
      <c r="A70" s="75" t="s">
        <v>56</v>
      </c>
      <c r="B70" s="99"/>
      <c r="C70" s="99"/>
      <c r="E70" s="274" t="s">
        <v>402</v>
      </c>
      <c r="F70" s="274"/>
      <c r="G70" s="274"/>
      <c r="H70" s="274"/>
      <c r="J70" s="34"/>
      <c r="K70" s="34"/>
      <c r="L70" s="34"/>
      <c r="M70" s="34"/>
      <c r="N70" s="34">
        <f t="shared" si="1"/>
        <v>0</v>
      </c>
      <c r="O70" s="34"/>
      <c r="P70" s="34"/>
      <c r="Q70" s="34"/>
      <c r="R70" s="34"/>
    </row>
    <row r="71" spans="1:18" s="7" customFormat="1" ht="12.75" hidden="1" customHeight="1" x14ac:dyDescent="0.25">
      <c r="A71" s="75" t="s">
        <v>65</v>
      </c>
      <c r="B71" s="99"/>
      <c r="C71" s="99"/>
      <c r="E71" s="274" t="s">
        <v>403</v>
      </c>
      <c r="F71" s="274"/>
      <c r="G71" s="274"/>
      <c r="H71" s="274"/>
      <c r="J71" s="34"/>
      <c r="K71" s="34"/>
      <c r="L71" s="34"/>
      <c r="M71" s="34"/>
      <c r="N71" s="34">
        <f t="shared" si="1"/>
        <v>0</v>
      </c>
      <c r="O71" s="34"/>
      <c r="P71" s="34"/>
      <c r="Q71" s="34"/>
      <c r="R71" s="34"/>
    </row>
    <row r="72" spans="1:18" s="7" customFormat="1" ht="12.75" hidden="1" customHeight="1" x14ac:dyDescent="0.25">
      <c r="A72" s="75" t="s">
        <v>60</v>
      </c>
      <c r="B72" s="99"/>
      <c r="C72" s="99"/>
      <c r="E72" s="274" t="s">
        <v>404</v>
      </c>
      <c r="F72" s="274"/>
      <c r="G72" s="274"/>
      <c r="H72" s="274"/>
      <c r="J72" s="34"/>
      <c r="K72" s="34"/>
      <c r="L72" s="34"/>
      <c r="M72" s="34"/>
      <c r="N72" s="34">
        <f t="shared" si="1"/>
        <v>0</v>
      </c>
      <c r="O72" s="34"/>
      <c r="P72" s="34"/>
      <c r="Q72" s="34"/>
      <c r="R72" s="34"/>
    </row>
    <row r="73" spans="1:18" s="7" customFormat="1" ht="12.75" hidden="1" customHeight="1" x14ac:dyDescent="0.25">
      <c r="A73" s="75" t="s">
        <v>61</v>
      </c>
      <c r="B73" s="99"/>
      <c r="C73" s="99"/>
      <c r="E73" s="274" t="s">
        <v>405</v>
      </c>
      <c r="F73" s="274"/>
      <c r="G73" s="274"/>
      <c r="H73" s="274"/>
      <c r="J73" s="34"/>
      <c r="K73" s="34"/>
      <c r="L73" s="34"/>
      <c r="M73" s="34"/>
      <c r="N73" s="34">
        <f t="shared" si="1"/>
        <v>0</v>
      </c>
      <c r="O73" s="34"/>
      <c r="P73" s="34"/>
      <c r="Q73" s="34"/>
      <c r="R73" s="34"/>
    </row>
    <row r="74" spans="1:18" s="7" customFormat="1" ht="12.75" hidden="1" customHeight="1" x14ac:dyDescent="0.25">
      <c r="A74" s="75" t="s">
        <v>154</v>
      </c>
      <c r="B74" s="99"/>
      <c r="C74" s="99"/>
      <c r="E74" s="274" t="s">
        <v>406</v>
      </c>
      <c r="F74" s="274"/>
      <c r="G74" s="274"/>
      <c r="H74" s="274"/>
      <c r="J74" s="34"/>
      <c r="K74" s="34"/>
      <c r="L74" s="34"/>
      <c r="M74" s="34"/>
      <c r="N74" s="34">
        <f t="shared" si="1"/>
        <v>0</v>
      </c>
      <c r="O74" s="34"/>
      <c r="P74" s="34"/>
      <c r="Q74" s="34"/>
      <c r="R74" s="34"/>
    </row>
    <row r="75" spans="1:18" s="7" customFormat="1" ht="12.75" hidden="1" customHeight="1" x14ac:dyDescent="0.25">
      <c r="A75" s="75" t="s">
        <v>155</v>
      </c>
      <c r="B75" s="99"/>
      <c r="C75" s="99"/>
      <c r="E75" s="274" t="s">
        <v>407</v>
      </c>
      <c r="F75" s="274"/>
      <c r="G75" s="274"/>
      <c r="H75" s="274"/>
      <c r="J75" s="34"/>
      <c r="K75" s="34"/>
      <c r="L75" s="34"/>
      <c r="M75" s="34"/>
      <c r="N75" s="34">
        <f t="shared" si="1"/>
        <v>0</v>
      </c>
      <c r="O75" s="34"/>
      <c r="P75" s="34"/>
      <c r="Q75" s="34"/>
      <c r="R75" s="34"/>
    </row>
    <row r="76" spans="1:18" s="7" customFormat="1" ht="12.75" hidden="1" customHeight="1" x14ac:dyDescent="0.25">
      <c r="A76" s="75" t="s">
        <v>62</v>
      </c>
      <c r="B76" s="99"/>
      <c r="C76" s="99"/>
      <c r="E76" s="274" t="s">
        <v>408</v>
      </c>
      <c r="F76" s="274"/>
      <c r="G76" s="274"/>
      <c r="H76" s="274"/>
      <c r="J76" s="34"/>
      <c r="K76" s="34"/>
      <c r="L76" s="34"/>
      <c r="M76" s="34"/>
      <c r="N76" s="34">
        <f t="shared" si="1"/>
        <v>0</v>
      </c>
      <c r="O76" s="34"/>
      <c r="P76" s="34"/>
      <c r="Q76" s="34"/>
      <c r="R76" s="34"/>
    </row>
    <row r="77" spans="1:18" s="7" customFormat="1" ht="12.75" hidden="1" customHeight="1" x14ac:dyDescent="0.25">
      <c r="A77" s="75" t="s">
        <v>156</v>
      </c>
      <c r="B77" s="99"/>
      <c r="C77" s="99"/>
      <c r="E77" s="274" t="s">
        <v>409</v>
      </c>
      <c r="F77" s="274"/>
      <c r="G77" s="274"/>
      <c r="H77" s="274"/>
      <c r="J77" s="34"/>
      <c r="K77" s="34"/>
      <c r="L77" s="34"/>
      <c r="M77" s="34"/>
      <c r="N77" s="34">
        <f t="shared" si="1"/>
        <v>0</v>
      </c>
      <c r="O77" s="34"/>
      <c r="P77" s="34"/>
      <c r="Q77" s="34"/>
      <c r="R77" s="34"/>
    </row>
    <row r="78" spans="1:18" s="7" customFormat="1" ht="12.75" hidden="1" customHeight="1" x14ac:dyDescent="0.25">
      <c r="A78" s="75" t="s">
        <v>65</v>
      </c>
      <c r="B78" s="99"/>
      <c r="C78" s="99"/>
      <c r="E78" s="274" t="s">
        <v>352</v>
      </c>
      <c r="F78" s="274"/>
      <c r="G78" s="274"/>
      <c r="H78" s="274"/>
      <c r="J78" s="34"/>
      <c r="K78" s="34"/>
      <c r="L78" s="34"/>
      <c r="M78" s="34"/>
      <c r="N78" s="34">
        <f t="shared" si="1"/>
        <v>0</v>
      </c>
      <c r="O78" s="34"/>
      <c r="P78" s="34"/>
      <c r="Q78" s="34"/>
      <c r="R78" s="34"/>
    </row>
    <row r="79" spans="1:18" s="7" customFormat="1" ht="12.75" hidden="1" customHeight="1" x14ac:dyDescent="0.25">
      <c r="A79" s="75" t="s">
        <v>67</v>
      </c>
      <c r="B79" s="99"/>
      <c r="C79" s="99"/>
      <c r="E79" s="274" t="s">
        <v>410</v>
      </c>
      <c r="F79" s="274"/>
      <c r="G79" s="274"/>
      <c r="H79" s="274"/>
      <c r="J79" s="34"/>
      <c r="K79" s="34"/>
      <c r="L79" s="34"/>
      <c r="M79" s="34"/>
      <c r="N79" s="34">
        <f t="shared" si="1"/>
        <v>0</v>
      </c>
      <c r="O79" s="34"/>
      <c r="P79" s="34"/>
      <c r="Q79" s="34"/>
      <c r="R79" s="34"/>
    </row>
    <row r="80" spans="1:18" s="7" customFormat="1" ht="12.75" hidden="1" customHeight="1" x14ac:dyDescent="0.25">
      <c r="A80" s="75" t="s">
        <v>157</v>
      </c>
      <c r="B80" s="99"/>
      <c r="C80" s="99"/>
      <c r="E80" s="274" t="s">
        <v>411</v>
      </c>
      <c r="F80" s="274"/>
      <c r="G80" s="274"/>
      <c r="H80" s="274"/>
      <c r="J80" s="34"/>
      <c r="K80" s="34"/>
      <c r="L80" s="34"/>
      <c r="M80" s="34"/>
      <c r="N80" s="34">
        <f t="shared" si="1"/>
        <v>0</v>
      </c>
      <c r="O80" s="34"/>
      <c r="P80" s="34"/>
      <c r="Q80" s="34"/>
      <c r="R80" s="34"/>
    </row>
    <row r="81" spans="1:18" s="7" customFormat="1" ht="12.75" hidden="1" customHeight="1" x14ac:dyDescent="0.25">
      <c r="A81" s="75" t="s">
        <v>158</v>
      </c>
      <c r="B81" s="99"/>
      <c r="C81" s="99"/>
      <c r="E81" s="274" t="s">
        <v>412</v>
      </c>
      <c r="F81" s="274"/>
      <c r="G81" s="274"/>
      <c r="H81" s="274"/>
      <c r="J81" s="34"/>
      <c r="K81" s="34"/>
      <c r="L81" s="34"/>
      <c r="M81" s="34"/>
      <c r="N81" s="34">
        <f t="shared" si="1"/>
        <v>0</v>
      </c>
      <c r="O81" s="34"/>
      <c r="P81" s="34"/>
      <c r="Q81" s="34"/>
      <c r="R81" s="34"/>
    </row>
    <row r="82" spans="1:18" s="7" customFormat="1" ht="12.75" hidden="1" customHeight="1" x14ac:dyDescent="0.25">
      <c r="A82" s="75" t="s">
        <v>68</v>
      </c>
      <c r="B82" s="99"/>
      <c r="C82" s="99"/>
      <c r="E82" s="274" t="s">
        <v>413</v>
      </c>
      <c r="F82" s="274"/>
      <c r="G82" s="274"/>
      <c r="H82" s="274"/>
      <c r="J82" s="34"/>
      <c r="K82" s="34"/>
      <c r="L82" s="34"/>
      <c r="M82" s="34"/>
      <c r="N82" s="34">
        <f t="shared" si="1"/>
        <v>0</v>
      </c>
      <c r="O82" s="34"/>
      <c r="P82" s="34"/>
      <c r="Q82" s="34"/>
      <c r="R82" s="34"/>
    </row>
    <row r="83" spans="1:18" s="7" customFormat="1" ht="12.75" hidden="1" customHeight="1" x14ac:dyDescent="0.25">
      <c r="A83" s="75" t="s">
        <v>159</v>
      </c>
      <c r="B83" s="99"/>
      <c r="C83" s="99"/>
      <c r="E83" s="274" t="s">
        <v>414</v>
      </c>
      <c r="F83" s="274"/>
      <c r="G83" s="274"/>
      <c r="H83" s="274"/>
      <c r="J83" s="34"/>
      <c r="K83" s="34"/>
      <c r="L83" s="34"/>
      <c r="M83" s="34"/>
      <c r="N83" s="34">
        <f t="shared" si="1"/>
        <v>0</v>
      </c>
      <c r="O83" s="34"/>
      <c r="P83" s="34"/>
      <c r="Q83" s="34"/>
      <c r="R83" s="34"/>
    </row>
    <row r="84" spans="1:18" s="7" customFormat="1" ht="12.75" hidden="1" customHeight="1" x14ac:dyDescent="0.25">
      <c r="A84" s="75" t="s">
        <v>160</v>
      </c>
      <c r="B84" s="99"/>
      <c r="C84" s="99"/>
      <c r="E84" s="274" t="s">
        <v>415</v>
      </c>
      <c r="F84" s="274"/>
      <c r="G84" s="274"/>
      <c r="H84" s="274"/>
      <c r="J84" s="34"/>
      <c r="K84" s="34"/>
      <c r="L84" s="34"/>
      <c r="M84" s="34"/>
      <c r="N84" s="34">
        <f t="shared" si="1"/>
        <v>0</v>
      </c>
      <c r="O84" s="34"/>
      <c r="P84" s="34"/>
      <c r="Q84" s="34"/>
      <c r="R84" s="34"/>
    </row>
    <row r="85" spans="1:18" s="7" customFormat="1" ht="12.75" hidden="1" customHeight="1" x14ac:dyDescent="0.25">
      <c r="A85" s="75" t="s">
        <v>70</v>
      </c>
      <c r="B85" s="99"/>
      <c r="C85" s="99"/>
      <c r="E85" s="274" t="s">
        <v>416</v>
      </c>
      <c r="F85" s="274"/>
      <c r="G85" s="274"/>
      <c r="H85" s="274"/>
      <c r="J85" s="34"/>
      <c r="K85" s="34"/>
      <c r="L85" s="34"/>
      <c r="M85" s="34"/>
      <c r="N85" s="34">
        <f t="shared" si="1"/>
        <v>0</v>
      </c>
      <c r="O85" s="34"/>
      <c r="P85" s="34"/>
      <c r="Q85" s="34"/>
      <c r="R85" s="34"/>
    </row>
    <row r="86" spans="1:18" s="7" customFormat="1" ht="12.75" hidden="1" customHeight="1" x14ac:dyDescent="0.25">
      <c r="A86" s="75" t="s">
        <v>161</v>
      </c>
      <c r="B86" s="99"/>
      <c r="C86" s="99"/>
      <c r="E86" s="274" t="s">
        <v>417</v>
      </c>
      <c r="F86" s="274"/>
      <c r="G86" s="274"/>
      <c r="H86" s="274"/>
      <c r="J86" s="34"/>
      <c r="K86" s="34"/>
      <c r="L86" s="34"/>
      <c r="M86" s="34"/>
      <c r="N86" s="34">
        <f t="shared" si="1"/>
        <v>0</v>
      </c>
      <c r="O86" s="34"/>
      <c r="P86" s="34"/>
      <c r="Q86" s="34"/>
      <c r="R86" s="34"/>
    </row>
    <row r="87" spans="1:18" s="7" customFormat="1" ht="12.75" hidden="1" customHeight="1" x14ac:dyDescent="0.25">
      <c r="A87" s="75" t="s">
        <v>71</v>
      </c>
      <c r="B87" s="99"/>
      <c r="C87" s="99"/>
      <c r="E87" s="274" t="s">
        <v>418</v>
      </c>
      <c r="F87" s="274"/>
      <c r="G87" s="274"/>
      <c r="H87" s="274"/>
      <c r="J87" s="34"/>
      <c r="K87" s="34"/>
      <c r="L87" s="34"/>
      <c r="M87" s="34"/>
      <c r="N87" s="34">
        <f t="shared" si="1"/>
        <v>0</v>
      </c>
      <c r="O87" s="34"/>
      <c r="P87" s="34"/>
      <c r="Q87" s="34"/>
      <c r="R87" s="34"/>
    </row>
    <row r="88" spans="1:18" s="7" customFormat="1" ht="12.75" hidden="1" customHeight="1" x14ac:dyDescent="0.25">
      <c r="A88" s="75" t="s">
        <v>163</v>
      </c>
      <c r="B88" s="99"/>
      <c r="C88" s="99"/>
      <c r="E88" s="274" t="s">
        <v>353</v>
      </c>
      <c r="F88" s="274"/>
      <c r="G88" s="274"/>
      <c r="H88" s="274"/>
      <c r="J88" s="34"/>
      <c r="K88" s="34"/>
      <c r="L88" s="34"/>
      <c r="M88" s="34"/>
      <c r="N88" s="34">
        <f t="shared" si="1"/>
        <v>0</v>
      </c>
      <c r="O88" s="34"/>
      <c r="P88" s="34"/>
      <c r="Q88" s="34"/>
      <c r="R88" s="34"/>
    </row>
    <row r="89" spans="1:18" s="7" customFormat="1" ht="12.75" hidden="1" customHeight="1" x14ac:dyDescent="0.25">
      <c r="A89" s="75" t="s">
        <v>164</v>
      </c>
      <c r="B89" s="99"/>
      <c r="C89" s="99"/>
      <c r="E89" s="274" t="s">
        <v>419</v>
      </c>
      <c r="F89" s="274"/>
      <c r="G89" s="274"/>
      <c r="H89" s="274"/>
      <c r="J89" s="34"/>
      <c r="K89" s="34"/>
      <c r="L89" s="34"/>
      <c r="M89" s="34"/>
      <c r="N89" s="34">
        <f t="shared" si="1"/>
        <v>0</v>
      </c>
      <c r="O89" s="34"/>
      <c r="P89" s="34"/>
      <c r="Q89" s="34"/>
      <c r="R89" s="34"/>
    </row>
    <row r="90" spans="1:18" s="7" customFormat="1" ht="12.75" hidden="1" customHeight="1" x14ac:dyDescent="0.25">
      <c r="A90" s="75" t="s">
        <v>165</v>
      </c>
      <c r="B90" s="99"/>
      <c r="C90" s="99"/>
      <c r="E90" s="274" t="s">
        <v>420</v>
      </c>
      <c r="F90" s="274"/>
      <c r="G90" s="274"/>
      <c r="H90" s="274"/>
      <c r="J90" s="34"/>
      <c r="K90" s="34"/>
      <c r="L90" s="34"/>
      <c r="M90" s="34"/>
      <c r="N90" s="34">
        <f t="shared" si="1"/>
        <v>0</v>
      </c>
      <c r="O90" s="34"/>
      <c r="P90" s="34"/>
      <c r="Q90" s="34"/>
      <c r="R90" s="34"/>
    </row>
    <row r="91" spans="1:18" s="7" customFormat="1" ht="12.75" hidden="1" customHeight="1" x14ac:dyDescent="0.25">
      <c r="A91" s="75" t="s">
        <v>166</v>
      </c>
      <c r="B91" s="99"/>
      <c r="C91" s="99"/>
      <c r="E91" s="274" t="s">
        <v>421</v>
      </c>
      <c r="F91" s="274"/>
      <c r="G91" s="274"/>
      <c r="H91" s="274"/>
      <c r="J91" s="34"/>
      <c r="K91" s="34"/>
      <c r="L91" s="34"/>
      <c r="M91" s="34"/>
      <c r="N91" s="34">
        <f t="shared" si="1"/>
        <v>0</v>
      </c>
      <c r="O91" s="34"/>
      <c r="P91" s="34"/>
      <c r="Q91" s="34"/>
      <c r="R91" s="34"/>
    </row>
    <row r="92" spans="1:18" s="7" customFormat="1" ht="12.75" hidden="1" customHeight="1" x14ac:dyDescent="0.25">
      <c r="A92" s="75" t="s">
        <v>167</v>
      </c>
      <c r="B92" s="99"/>
      <c r="C92" s="99"/>
      <c r="E92" s="274" t="s">
        <v>422</v>
      </c>
      <c r="F92" s="274"/>
      <c r="G92" s="274"/>
      <c r="H92" s="274"/>
      <c r="J92" s="34"/>
      <c r="K92" s="34"/>
      <c r="L92" s="34"/>
      <c r="M92" s="34"/>
      <c r="N92" s="34">
        <f t="shared" si="1"/>
        <v>0</v>
      </c>
      <c r="O92" s="34"/>
      <c r="P92" s="34"/>
      <c r="Q92" s="34"/>
      <c r="R92" s="34"/>
    </row>
    <row r="93" spans="1:18" s="7" customFormat="1" ht="12.75" hidden="1" customHeight="1" x14ac:dyDescent="0.25">
      <c r="A93" s="75" t="s">
        <v>72</v>
      </c>
      <c r="B93" s="99"/>
      <c r="C93" s="99"/>
      <c r="E93" s="274" t="s">
        <v>423</v>
      </c>
      <c r="F93" s="274"/>
      <c r="G93" s="274"/>
      <c r="H93" s="274"/>
      <c r="J93" s="34"/>
      <c r="K93" s="34"/>
      <c r="L93" s="34"/>
      <c r="M93" s="34"/>
      <c r="N93" s="34">
        <f t="shared" si="1"/>
        <v>0</v>
      </c>
      <c r="O93" s="34"/>
      <c r="P93" s="34"/>
      <c r="Q93" s="34"/>
      <c r="R93" s="34"/>
    </row>
    <row r="94" spans="1:18" s="7" customFormat="1" ht="15" customHeight="1" x14ac:dyDescent="0.25">
      <c r="A94" s="31" t="s">
        <v>75</v>
      </c>
      <c r="B94" s="99"/>
      <c r="C94" s="99"/>
      <c r="E94" s="289" t="s">
        <v>424</v>
      </c>
      <c r="F94" s="289"/>
      <c r="G94" s="289"/>
      <c r="H94" s="289"/>
      <c r="J94" s="34">
        <v>270408.71999999997</v>
      </c>
      <c r="K94" s="34"/>
      <c r="L94" s="34">
        <v>83258.490000000005</v>
      </c>
      <c r="M94" s="34"/>
      <c r="N94" s="34">
        <f t="shared" ref="N94" si="2">P94-L94</f>
        <v>1916741.51</v>
      </c>
      <c r="O94" s="34"/>
      <c r="P94" s="34">
        <v>2000000</v>
      </c>
      <c r="Q94" s="34"/>
      <c r="R94" s="34">
        <v>2000000</v>
      </c>
    </row>
    <row r="95" spans="1:18" s="7" customFormat="1" ht="12.75" hidden="1" customHeight="1" x14ac:dyDescent="0.25">
      <c r="A95" s="75" t="s">
        <v>55</v>
      </c>
      <c r="B95" s="99"/>
      <c r="C95" s="99"/>
      <c r="E95" s="274" t="s">
        <v>425</v>
      </c>
      <c r="F95" s="274"/>
      <c r="G95" s="274"/>
      <c r="H95" s="274"/>
      <c r="J95" s="34"/>
      <c r="K95" s="34"/>
      <c r="L95" s="34"/>
      <c r="M95" s="34"/>
      <c r="N95" s="34"/>
      <c r="O95" s="34"/>
      <c r="P95" s="34"/>
      <c r="Q95" s="34"/>
      <c r="R95" s="34"/>
    </row>
    <row r="96" spans="1:18" s="7" customFormat="1" ht="12.75" hidden="1" customHeight="1" x14ac:dyDescent="0.25">
      <c r="A96" s="75" t="s">
        <v>72</v>
      </c>
      <c r="B96" s="99"/>
      <c r="C96" s="99"/>
      <c r="E96" s="274" t="s">
        <v>426</v>
      </c>
      <c r="F96" s="274"/>
      <c r="G96" s="274"/>
      <c r="H96" s="274"/>
      <c r="J96" s="34"/>
      <c r="K96" s="34"/>
      <c r="L96" s="34"/>
      <c r="M96" s="34"/>
      <c r="N96" s="34"/>
      <c r="O96" s="34"/>
      <c r="P96" s="34"/>
      <c r="Q96" s="34"/>
      <c r="R96" s="34"/>
    </row>
    <row r="97" spans="1:18" s="7" customFormat="1" ht="15" customHeight="1" x14ac:dyDescent="0.25">
      <c r="A97" s="31" t="s">
        <v>74</v>
      </c>
      <c r="B97" s="99"/>
      <c r="C97" s="99"/>
      <c r="E97" s="289" t="s">
        <v>427</v>
      </c>
      <c r="F97" s="289"/>
      <c r="G97" s="289"/>
      <c r="H97" s="289"/>
      <c r="J97" s="34"/>
      <c r="K97" s="34"/>
      <c r="L97" s="34"/>
      <c r="M97" s="34"/>
      <c r="N97" s="34">
        <f t="shared" si="1"/>
        <v>5000</v>
      </c>
      <c r="O97" s="34"/>
      <c r="P97" s="34">
        <v>5000</v>
      </c>
      <c r="Q97" s="34"/>
      <c r="R97" s="34">
        <v>5000</v>
      </c>
    </row>
    <row r="98" spans="1:18" s="7" customFormat="1" ht="12.75" hidden="1" customHeight="1" x14ac:dyDescent="0.25">
      <c r="A98" s="75" t="s">
        <v>76</v>
      </c>
      <c r="B98" s="99"/>
      <c r="C98" s="99"/>
      <c r="E98" s="274" t="s">
        <v>428</v>
      </c>
      <c r="F98" s="274"/>
      <c r="G98" s="274"/>
      <c r="H98" s="274"/>
      <c r="J98" s="34"/>
      <c r="K98" s="34"/>
      <c r="L98" s="34"/>
      <c r="M98" s="34"/>
      <c r="N98" s="34">
        <f t="shared" si="1"/>
        <v>0</v>
      </c>
      <c r="O98" s="34"/>
      <c r="P98" s="34"/>
      <c r="Q98" s="34"/>
      <c r="R98" s="34"/>
    </row>
    <row r="99" spans="1:18" s="7" customFormat="1" ht="12.75" hidden="1" customHeight="1" x14ac:dyDescent="0.25">
      <c r="A99" s="75" t="s">
        <v>164</v>
      </c>
      <c r="B99" s="99"/>
      <c r="C99" s="99"/>
      <c r="E99" s="274" t="s">
        <v>429</v>
      </c>
      <c r="F99" s="274"/>
      <c r="G99" s="274"/>
      <c r="H99" s="274"/>
      <c r="J99" s="34"/>
      <c r="K99" s="34"/>
      <c r="L99" s="34"/>
      <c r="M99" s="34"/>
      <c r="N99" s="34">
        <f t="shared" si="1"/>
        <v>0</v>
      </c>
      <c r="O99" s="34"/>
      <c r="P99" s="34"/>
      <c r="Q99" s="34"/>
      <c r="R99" s="34"/>
    </row>
    <row r="100" spans="1:18" s="7" customFormat="1" ht="12.75" hidden="1" customHeight="1" x14ac:dyDescent="0.25">
      <c r="A100" s="75" t="s">
        <v>77</v>
      </c>
      <c r="B100" s="99"/>
      <c r="C100" s="99"/>
      <c r="E100" s="274" t="s">
        <v>430</v>
      </c>
      <c r="F100" s="274"/>
      <c r="G100" s="274"/>
      <c r="H100" s="274"/>
      <c r="J100" s="34"/>
      <c r="K100" s="34"/>
      <c r="L100" s="34"/>
      <c r="M100" s="34"/>
      <c r="N100" s="34">
        <f t="shared" si="1"/>
        <v>0</v>
      </c>
      <c r="O100" s="34"/>
      <c r="P100" s="34"/>
      <c r="Q100" s="34"/>
      <c r="R100" s="34"/>
    </row>
    <row r="101" spans="1:18" s="7" customFormat="1" ht="12.75" hidden="1" customHeight="1" x14ac:dyDescent="0.25">
      <c r="A101" s="75" t="s">
        <v>79</v>
      </c>
      <c r="B101" s="99"/>
      <c r="C101" s="99"/>
      <c r="E101" s="274" t="s">
        <v>431</v>
      </c>
      <c r="F101" s="274"/>
      <c r="G101" s="274"/>
      <c r="H101" s="274"/>
      <c r="J101" s="34"/>
      <c r="K101" s="34"/>
      <c r="L101" s="34"/>
      <c r="M101" s="34"/>
      <c r="N101" s="34">
        <f t="shared" si="1"/>
        <v>0</v>
      </c>
      <c r="O101" s="34"/>
      <c r="P101" s="34"/>
      <c r="Q101" s="34"/>
      <c r="R101" s="34"/>
    </row>
    <row r="102" spans="1:18" s="7" customFormat="1" ht="12.75" hidden="1" customHeight="1" x14ac:dyDescent="0.25">
      <c r="A102" s="75" t="s">
        <v>168</v>
      </c>
      <c r="B102" s="99"/>
      <c r="C102" s="99"/>
      <c r="E102" s="274" t="s">
        <v>432</v>
      </c>
      <c r="F102" s="274"/>
      <c r="G102" s="274"/>
      <c r="H102" s="274"/>
      <c r="J102" s="34"/>
      <c r="K102" s="34"/>
      <c r="L102" s="34"/>
      <c r="M102" s="34"/>
      <c r="N102" s="34">
        <f t="shared" si="1"/>
        <v>0</v>
      </c>
      <c r="O102" s="34"/>
      <c r="P102" s="34"/>
      <c r="Q102" s="34"/>
      <c r="R102" s="34"/>
    </row>
    <row r="103" spans="1:18" s="7" customFormat="1" ht="12.75" hidden="1" customHeight="1" x14ac:dyDescent="0.25">
      <c r="A103" s="75" t="s">
        <v>169</v>
      </c>
      <c r="B103" s="99"/>
      <c r="C103" s="99"/>
      <c r="E103" s="274" t="s">
        <v>433</v>
      </c>
      <c r="F103" s="274"/>
      <c r="G103" s="274"/>
      <c r="H103" s="274"/>
      <c r="J103" s="34"/>
      <c r="K103" s="34"/>
      <c r="L103" s="34"/>
      <c r="M103" s="34"/>
      <c r="N103" s="34">
        <f t="shared" si="1"/>
        <v>0</v>
      </c>
      <c r="O103" s="34"/>
      <c r="P103" s="34"/>
      <c r="Q103" s="34"/>
      <c r="R103" s="34"/>
    </row>
    <row r="104" spans="1:18" s="7" customFormat="1" ht="12.75" hidden="1" customHeight="1" x14ac:dyDescent="0.25">
      <c r="A104" s="75" t="s">
        <v>170</v>
      </c>
      <c r="B104" s="99"/>
      <c r="C104" s="99"/>
      <c r="E104" s="274" t="s">
        <v>434</v>
      </c>
      <c r="F104" s="274"/>
      <c r="G104" s="274"/>
      <c r="H104" s="274"/>
      <c r="J104" s="34"/>
      <c r="K104" s="34"/>
      <c r="L104" s="34"/>
      <c r="M104" s="34"/>
      <c r="N104" s="34">
        <f t="shared" si="1"/>
        <v>0</v>
      </c>
      <c r="O104" s="34"/>
      <c r="P104" s="34"/>
      <c r="Q104" s="34"/>
      <c r="R104" s="34"/>
    </row>
    <row r="105" spans="1:18" s="7" customFormat="1" ht="12.75" hidden="1" customHeight="1" x14ac:dyDescent="0.25">
      <c r="A105" s="75" t="s">
        <v>80</v>
      </c>
      <c r="B105" s="99"/>
      <c r="C105" s="99"/>
      <c r="E105" s="274" t="s">
        <v>435</v>
      </c>
      <c r="F105" s="274"/>
      <c r="G105" s="274"/>
      <c r="H105" s="274"/>
      <c r="J105" s="34"/>
      <c r="K105" s="34"/>
      <c r="L105" s="34"/>
      <c r="M105" s="34"/>
      <c r="N105" s="34">
        <f t="shared" si="1"/>
        <v>0</v>
      </c>
      <c r="O105" s="34"/>
      <c r="P105" s="34"/>
      <c r="Q105" s="34"/>
      <c r="R105" s="34"/>
    </row>
    <row r="106" spans="1:18" s="7" customFormat="1" ht="12.75" hidden="1" customHeight="1" x14ac:dyDescent="0.25">
      <c r="A106" s="75" t="s">
        <v>82</v>
      </c>
      <c r="B106" s="99"/>
      <c r="C106" s="99"/>
      <c r="E106" s="274" t="s">
        <v>436</v>
      </c>
      <c r="F106" s="274"/>
      <c r="G106" s="274"/>
      <c r="H106" s="274"/>
      <c r="J106" s="34"/>
      <c r="K106" s="34"/>
      <c r="L106" s="34"/>
      <c r="M106" s="34"/>
      <c r="N106" s="34">
        <f t="shared" si="1"/>
        <v>0</v>
      </c>
      <c r="O106" s="34"/>
      <c r="P106" s="34"/>
      <c r="Q106" s="34"/>
      <c r="R106" s="34"/>
    </row>
    <row r="107" spans="1:18" s="7" customFormat="1" ht="12.75" hidden="1" customHeight="1" x14ac:dyDescent="0.25">
      <c r="A107" s="75" t="s">
        <v>84</v>
      </c>
      <c r="B107" s="99"/>
      <c r="C107" s="99"/>
      <c r="E107" s="274" t="s">
        <v>437</v>
      </c>
      <c r="F107" s="274"/>
      <c r="G107" s="274"/>
      <c r="H107" s="274"/>
      <c r="J107" s="34"/>
      <c r="K107" s="34"/>
      <c r="L107" s="34"/>
      <c r="M107" s="34"/>
      <c r="N107" s="34">
        <f t="shared" si="1"/>
        <v>0</v>
      </c>
      <c r="O107" s="34"/>
      <c r="P107" s="34"/>
      <c r="Q107" s="34"/>
      <c r="R107" s="34"/>
    </row>
    <row r="108" spans="1:18" s="7" customFormat="1" ht="12.75" hidden="1" customHeight="1" x14ac:dyDescent="0.25">
      <c r="A108" s="75" t="s">
        <v>85</v>
      </c>
      <c r="B108" s="99"/>
      <c r="C108" s="99"/>
      <c r="E108" s="274" t="s">
        <v>438</v>
      </c>
      <c r="F108" s="274"/>
      <c r="G108" s="274"/>
      <c r="H108" s="274"/>
      <c r="J108" s="34"/>
      <c r="K108" s="34"/>
      <c r="L108" s="34"/>
      <c r="M108" s="34"/>
      <c r="N108" s="34">
        <f t="shared" si="1"/>
        <v>0</v>
      </c>
      <c r="O108" s="34"/>
      <c r="P108" s="34"/>
      <c r="Q108" s="34"/>
      <c r="R108" s="34"/>
    </row>
    <row r="109" spans="1:18" s="7" customFormat="1" ht="12.75" hidden="1" customHeight="1" x14ac:dyDescent="0.25">
      <c r="A109" s="75" t="s">
        <v>171</v>
      </c>
      <c r="B109" s="99"/>
      <c r="C109" s="99"/>
      <c r="E109" s="274" t="s">
        <v>439</v>
      </c>
      <c r="F109" s="274"/>
      <c r="G109" s="274"/>
      <c r="H109" s="274"/>
      <c r="J109" s="34"/>
      <c r="K109" s="34"/>
      <c r="L109" s="34"/>
      <c r="M109" s="34"/>
      <c r="N109" s="34">
        <f t="shared" si="1"/>
        <v>0</v>
      </c>
      <c r="O109" s="34"/>
      <c r="P109" s="34"/>
      <c r="Q109" s="34"/>
      <c r="R109" s="34"/>
    </row>
    <row r="110" spans="1:18" s="7" customFormat="1" ht="12.75" hidden="1" customHeight="1" x14ac:dyDescent="0.25">
      <c r="A110" s="75" t="s">
        <v>172</v>
      </c>
      <c r="B110" s="99"/>
      <c r="C110" s="99"/>
      <c r="E110" s="274" t="s">
        <v>440</v>
      </c>
      <c r="F110" s="274"/>
      <c r="G110" s="274"/>
      <c r="H110" s="274"/>
      <c r="J110" s="34"/>
      <c r="K110" s="34"/>
      <c r="L110" s="34"/>
      <c r="M110" s="34"/>
      <c r="N110" s="34">
        <f t="shared" ref="N110:N114" si="3">P110-L110</f>
        <v>0</v>
      </c>
      <c r="O110" s="34"/>
      <c r="P110" s="34"/>
      <c r="Q110" s="34"/>
      <c r="R110" s="34"/>
    </row>
    <row r="111" spans="1:18" s="7" customFormat="1" ht="18" hidden="1" customHeight="1" x14ac:dyDescent="0.25">
      <c r="A111" s="75" t="s">
        <v>86</v>
      </c>
      <c r="B111" s="99"/>
      <c r="C111" s="99"/>
      <c r="E111" s="274" t="s">
        <v>441</v>
      </c>
      <c r="F111" s="274"/>
      <c r="G111" s="274"/>
      <c r="H111" s="274"/>
      <c r="J111" s="34"/>
      <c r="K111" s="34"/>
      <c r="L111" s="34"/>
      <c r="M111" s="34"/>
      <c r="N111" s="34">
        <f t="shared" si="3"/>
        <v>0</v>
      </c>
      <c r="O111" s="34"/>
      <c r="P111" s="34"/>
      <c r="Q111" s="34"/>
      <c r="R111" s="34"/>
    </row>
    <row r="112" spans="1:18" s="7" customFormat="1" ht="15" customHeight="1" x14ac:dyDescent="0.25">
      <c r="A112" s="31" t="s">
        <v>57</v>
      </c>
      <c r="B112" s="99"/>
      <c r="C112" s="99"/>
      <c r="E112" s="289" t="s">
        <v>369</v>
      </c>
      <c r="F112" s="289"/>
      <c r="G112" s="289"/>
      <c r="H112" s="289"/>
      <c r="J112" s="34">
        <v>100000</v>
      </c>
      <c r="K112" s="34"/>
      <c r="L112" s="34">
        <v>100000</v>
      </c>
      <c r="M112" s="34"/>
      <c r="N112" s="34">
        <f t="shared" si="3"/>
        <v>20000</v>
      </c>
      <c r="O112" s="34"/>
      <c r="P112" s="34">
        <v>120000</v>
      </c>
      <c r="Q112" s="34"/>
      <c r="R112" s="34">
        <v>400000</v>
      </c>
    </row>
    <row r="113" spans="1:18" s="7" customFormat="1" ht="15" customHeight="1" x14ac:dyDescent="0.25">
      <c r="A113" s="31" t="s">
        <v>64</v>
      </c>
      <c r="B113" s="99"/>
      <c r="C113" s="99"/>
      <c r="E113" s="289" t="s">
        <v>370</v>
      </c>
      <c r="F113" s="289"/>
      <c r="G113" s="289"/>
      <c r="H113" s="289"/>
      <c r="J113" s="34">
        <v>8804</v>
      </c>
      <c r="K113" s="34"/>
      <c r="L113" s="34"/>
      <c r="M113" s="34"/>
      <c r="N113" s="34">
        <f t="shared" ref="N113" si="4">P113-L113</f>
        <v>30000</v>
      </c>
      <c r="O113" s="34"/>
      <c r="P113" s="34">
        <v>30000</v>
      </c>
      <c r="Q113" s="34"/>
      <c r="R113" s="34">
        <v>30000</v>
      </c>
    </row>
    <row r="114" spans="1:18" s="7" customFormat="1" ht="15" customHeight="1" x14ac:dyDescent="0.25">
      <c r="A114" s="31" t="s">
        <v>246</v>
      </c>
      <c r="B114" s="99"/>
      <c r="C114" s="99"/>
      <c r="E114" s="289" t="s">
        <v>372</v>
      </c>
      <c r="F114" s="289"/>
      <c r="G114" s="289"/>
      <c r="H114" s="289"/>
      <c r="J114" s="34"/>
      <c r="K114" s="34"/>
      <c r="L114" s="34"/>
      <c r="M114" s="34"/>
      <c r="N114" s="34">
        <f t="shared" si="3"/>
        <v>100000</v>
      </c>
      <c r="O114" s="34"/>
      <c r="P114" s="34">
        <v>100000</v>
      </c>
      <c r="Q114" s="34"/>
      <c r="R114" s="34">
        <v>100000</v>
      </c>
    </row>
    <row r="115" spans="1:18" s="7" customFormat="1" ht="18.75" customHeight="1" x14ac:dyDescent="0.3">
      <c r="A115" s="293" t="s">
        <v>190</v>
      </c>
      <c r="B115" s="293"/>
      <c r="C115" s="293"/>
      <c r="J115" s="138">
        <f>SUM(J47:J114)</f>
        <v>3438998.0300000003</v>
      </c>
      <c r="K115" s="139"/>
      <c r="L115" s="138">
        <f>SUM(L47:L114)</f>
        <v>1053708.5</v>
      </c>
      <c r="M115" s="34"/>
      <c r="N115" s="138">
        <f>SUM(N47:N114)</f>
        <v>6623291.5</v>
      </c>
      <c r="O115" s="34"/>
      <c r="P115" s="138">
        <f>SUM(P47:P114)</f>
        <v>7677000</v>
      </c>
      <c r="Q115" s="34"/>
      <c r="R115" s="138">
        <f>SUM(R47:R114)</f>
        <v>7957000</v>
      </c>
    </row>
    <row r="116" spans="1:18" s="7" customFormat="1" ht="6" customHeight="1" x14ac:dyDescent="0.3">
      <c r="A116" s="19"/>
      <c r="B116" s="19"/>
      <c r="C116" s="19"/>
      <c r="J116" s="139"/>
      <c r="K116" s="139"/>
      <c r="L116" s="34"/>
      <c r="M116" s="34"/>
      <c r="N116" s="34"/>
      <c r="O116" s="34"/>
      <c r="P116" s="34"/>
      <c r="Q116" s="34"/>
      <c r="R116" s="34"/>
    </row>
    <row r="117" spans="1:18" s="7" customFormat="1" ht="12" hidden="1" customHeight="1" x14ac:dyDescent="0.25">
      <c r="A117" s="63" t="s">
        <v>188</v>
      </c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s="7" customFormat="1" ht="12" hidden="1" customHeight="1" x14ac:dyDescent="0.25">
      <c r="A118" s="75" t="s">
        <v>108</v>
      </c>
      <c r="E118" s="100">
        <v>5</v>
      </c>
      <c r="F118" s="101" t="s">
        <v>28</v>
      </c>
      <c r="G118" s="100" t="s">
        <v>7</v>
      </c>
      <c r="H118" s="100" t="s">
        <v>17</v>
      </c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s="7" customFormat="1" ht="12" hidden="1" customHeight="1" x14ac:dyDescent="0.25">
      <c r="A119" s="75" t="s">
        <v>179</v>
      </c>
      <c r="E119" s="100">
        <v>5</v>
      </c>
      <c r="F119" s="101" t="s">
        <v>28</v>
      </c>
      <c r="G119" s="100" t="s">
        <v>7</v>
      </c>
      <c r="H119" s="100" t="s">
        <v>63</v>
      </c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s="7" customFormat="1" ht="12" hidden="1" customHeight="1" x14ac:dyDescent="0.25">
      <c r="A120" s="75" t="s">
        <v>180</v>
      </c>
      <c r="E120" s="100">
        <v>5</v>
      </c>
      <c r="F120" s="101" t="s">
        <v>28</v>
      </c>
      <c r="G120" s="100" t="s">
        <v>7</v>
      </c>
      <c r="H120" s="102" t="s">
        <v>48</v>
      </c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s="7" customFormat="1" ht="12" hidden="1" customHeight="1" x14ac:dyDescent="0.25">
      <c r="A121" s="75" t="s">
        <v>180</v>
      </c>
      <c r="E121" s="100">
        <v>5</v>
      </c>
      <c r="F121" s="101" t="s">
        <v>28</v>
      </c>
      <c r="G121" s="100" t="s">
        <v>7</v>
      </c>
      <c r="H121" s="102" t="s">
        <v>48</v>
      </c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s="7" customFormat="1" ht="12" hidden="1" customHeight="1" x14ac:dyDescent="0.25">
      <c r="A122" s="75" t="s">
        <v>181</v>
      </c>
      <c r="E122" s="100">
        <v>5</v>
      </c>
      <c r="F122" s="101" t="s">
        <v>28</v>
      </c>
      <c r="G122" s="100" t="s">
        <v>7</v>
      </c>
      <c r="H122" s="100" t="s">
        <v>10</v>
      </c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s="7" customFormat="1" ht="12" hidden="1" customHeight="1" x14ac:dyDescent="0.25">
      <c r="A123" s="75" t="s">
        <v>180</v>
      </c>
      <c r="E123" s="100">
        <v>5</v>
      </c>
      <c r="F123" s="101" t="s">
        <v>28</v>
      </c>
      <c r="G123" s="100" t="s">
        <v>7</v>
      </c>
      <c r="H123" s="102" t="s">
        <v>48</v>
      </c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s="7" customFormat="1" ht="12" hidden="1" customHeight="1" x14ac:dyDescent="0.25">
      <c r="A124" s="75" t="s">
        <v>182</v>
      </c>
      <c r="E124" s="100">
        <v>5</v>
      </c>
      <c r="F124" s="101" t="s">
        <v>28</v>
      </c>
      <c r="G124" s="100" t="s">
        <v>7</v>
      </c>
      <c r="H124" s="100" t="s">
        <v>8</v>
      </c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s="7" customFormat="1" ht="12" hidden="1" customHeight="1" x14ac:dyDescent="0.25">
      <c r="A125" s="75" t="s">
        <v>183</v>
      </c>
      <c r="E125" s="100">
        <v>5</v>
      </c>
      <c r="F125" s="101" t="s">
        <v>28</v>
      </c>
      <c r="G125" s="100" t="s">
        <v>7</v>
      </c>
      <c r="H125" s="100" t="s">
        <v>15</v>
      </c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s="7" customFormat="1" ht="19" hidden="1" customHeight="1" x14ac:dyDescent="0.3">
      <c r="A126" s="58" t="s">
        <v>184</v>
      </c>
      <c r="J126" s="147">
        <f>SUM(J118:J125)</f>
        <v>0</v>
      </c>
      <c r="K126" s="148"/>
      <c r="L126" s="147">
        <f>SUM(L118:L125)</f>
        <v>0</v>
      </c>
      <c r="M126" s="148"/>
      <c r="N126" s="147">
        <f>SUM(N118:N125)</f>
        <v>0</v>
      </c>
      <c r="O126" s="148"/>
      <c r="P126" s="147">
        <f>SUM(P118:P125)</f>
        <v>0</v>
      </c>
      <c r="Q126" s="148"/>
      <c r="R126" s="147">
        <f>SUM(R118:R125)</f>
        <v>0</v>
      </c>
    </row>
    <row r="127" spans="1:18" s="7" customFormat="1" ht="6" hidden="1" customHeight="1" x14ac:dyDescent="0.25"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 s="7" customFormat="1" ht="12.75" customHeight="1" x14ac:dyDescent="0.3">
      <c r="A128" s="62" t="s">
        <v>189</v>
      </c>
      <c r="B128" s="11"/>
      <c r="C128" s="11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s="7" customFormat="1" ht="12.75" hidden="1" customHeight="1" x14ac:dyDescent="0.3">
      <c r="A129" s="11" t="s">
        <v>88</v>
      </c>
      <c r="B129" s="22"/>
      <c r="C129" s="22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s="7" customFormat="1" ht="12.75" hidden="1" customHeight="1" x14ac:dyDescent="0.25">
      <c r="A130" s="64" t="s">
        <v>89</v>
      </c>
      <c r="B130" s="9"/>
      <c r="C130" s="9"/>
      <c r="E130" s="100">
        <v>1</v>
      </c>
      <c r="F130" s="101" t="s">
        <v>12</v>
      </c>
      <c r="G130" s="100" t="s">
        <v>53</v>
      </c>
      <c r="H130" s="102" t="s">
        <v>10</v>
      </c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1:18" s="7" customFormat="1" ht="12.75" hidden="1" customHeight="1" x14ac:dyDescent="0.3">
      <c r="A131" s="65" t="s">
        <v>90</v>
      </c>
      <c r="B131" s="23"/>
      <c r="C131" s="23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 s="7" customFormat="1" ht="12.75" hidden="1" customHeight="1" x14ac:dyDescent="0.25">
      <c r="A132" s="75" t="s">
        <v>91</v>
      </c>
      <c r="B132" s="99"/>
      <c r="C132" s="99"/>
      <c r="E132" s="100">
        <v>1</v>
      </c>
      <c r="F132" s="101" t="s">
        <v>92</v>
      </c>
      <c r="G132" s="100" t="s">
        <v>7</v>
      </c>
      <c r="H132" s="100" t="s">
        <v>8</v>
      </c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18" s="7" customFormat="1" ht="12.75" hidden="1" customHeight="1" x14ac:dyDescent="0.25">
      <c r="A133" s="75" t="s">
        <v>93</v>
      </c>
      <c r="B133" s="99"/>
      <c r="C133" s="99"/>
      <c r="E133" s="100">
        <v>1</v>
      </c>
      <c r="F133" s="101" t="s">
        <v>92</v>
      </c>
      <c r="G133" s="100" t="s">
        <v>33</v>
      </c>
      <c r="H133" s="100" t="s">
        <v>8</v>
      </c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8" s="7" customFormat="1" ht="12.75" hidden="1" customHeight="1" x14ac:dyDescent="0.25">
      <c r="A134" s="75" t="s">
        <v>94</v>
      </c>
      <c r="B134" s="104"/>
      <c r="C134" s="104"/>
      <c r="E134" s="100">
        <v>1</v>
      </c>
      <c r="F134" s="101" t="s">
        <v>92</v>
      </c>
      <c r="G134" s="100" t="s">
        <v>33</v>
      </c>
      <c r="H134" s="100" t="s">
        <v>48</v>
      </c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1:18" s="7" customFormat="1" ht="12.75" hidden="1" customHeight="1" x14ac:dyDescent="0.25">
      <c r="A135" s="75" t="s">
        <v>95</v>
      </c>
      <c r="B135" s="104"/>
      <c r="C135" s="104"/>
      <c r="D135" s="101"/>
      <c r="E135" s="100">
        <v>1</v>
      </c>
      <c r="F135" s="101" t="s">
        <v>92</v>
      </c>
      <c r="G135" s="100" t="s">
        <v>53</v>
      </c>
      <c r="H135" s="100" t="s">
        <v>10</v>
      </c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1:18" s="7" customFormat="1" ht="15" customHeight="1" x14ac:dyDescent="0.25">
      <c r="A136" s="31" t="s">
        <v>96</v>
      </c>
      <c r="B136" s="99"/>
      <c r="C136" s="99"/>
      <c r="E136" s="289" t="s">
        <v>379</v>
      </c>
      <c r="F136" s="289"/>
      <c r="G136" s="289"/>
      <c r="H136" s="289"/>
      <c r="J136" s="34"/>
      <c r="K136" s="34"/>
      <c r="L136" s="34"/>
      <c r="M136" s="34"/>
      <c r="N136" s="34">
        <f t="shared" ref="N136" si="5">P136-L136</f>
        <v>300000</v>
      </c>
      <c r="O136" s="34"/>
      <c r="P136" s="34">
        <v>300000</v>
      </c>
      <c r="Q136" s="34"/>
      <c r="R136" s="34"/>
    </row>
    <row r="137" spans="1:18" s="7" customFormat="1" ht="1.5" hidden="1" customHeight="1" x14ac:dyDescent="0.25">
      <c r="A137" s="75" t="s">
        <v>97</v>
      </c>
      <c r="B137" s="104"/>
      <c r="C137" s="104"/>
      <c r="E137" s="100">
        <v>1</v>
      </c>
      <c r="F137" s="101" t="s">
        <v>92</v>
      </c>
      <c r="G137" s="100" t="s">
        <v>53</v>
      </c>
      <c r="H137" s="100" t="s">
        <v>15</v>
      </c>
      <c r="J137" s="34"/>
      <c r="K137" s="34"/>
      <c r="L137" s="34"/>
      <c r="M137" s="34"/>
      <c r="N137" s="34">
        <f t="shared" ref="N137:N148" si="6">P137-L137</f>
        <v>0</v>
      </c>
      <c r="O137" s="34"/>
      <c r="P137" s="34"/>
      <c r="Q137" s="34"/>
      <c r="R137" s="34"/>
    </row>
    <row r="138" spans="1:18" s="7" customFormat="1" ht="12.75" hidden="1" customHeight="1" x14ac:dyDescent="0.25">
      <c r="A138" s="75" t="s">
        <v>98</v>
      </c>
      <c r="B138" s="104"/>
      <c r="C138" s="104"/>
      <c r="D138" s="101"/>
      <c r="E138" s="100">
        <v>1</v>
      </c>
      <c r="F138" s="101" t="s">
        <v>92</v>
      </c>
      <c r="G138" s="100" t="s">
        <v>92</v>
      </c>
      <c r="H138" s="100" t="s">
        <v>10</v>
      </c>
      <c r="J138" s="34">
        <v>0</v>
      </c>
      <c r="K138" s="34"/>
      <c r="L138" s="34"/>
      <c r="M138" s="34"/>
      <c r="N138" s="34">
        <f t="shared" si="6"/>
        <v>0</v>
      </c>
      <c r="O138" s="34"/>
      <c r="P138" s="34"/>
      <c r="Q138" s="34"/>
      <c r="R138" s="34"/>
    </row>
    <row r="139" spans="1:18" s="7" customFormat="1" ht="12.75" hidden="1" customHeight="1" x14ac:dyDescent="0.25">
      <c r="A139" s="75" t="s">
        <v>99</v>
      </c>
      <c r="B139" s="99"/>
      <c r="C139" s="99"/>
      <c r="E139" s="100">
        <v>1</v>
      </c>
      <c r="F139" s="101" t="s">
        <v>92</v>
      </c>
      <c r="G139" s="100" t="s">
        <v>53</v>
      </c>
      <c r="H139" s="100" t="s">
        <v>19</v>
      </c>
      <c r="J139" s="34"/>
      <c r="K139" s="34"/>
      <c r="L139" s="34"/>
      <c r="M139" s="34"/>
      <c r="N139" s="34">
        <f t="shared" si="6"/>
        <v>0</v>
      </c>
      <c r="O139" s="34"/>
      <c r="P139" s="34"/>
      <c r="Q139" s="34"/>
      <c r="R139" s="34"/>
    </row>
    <row r="140" spans="1:18" s="7" customFormat="1" ht="12.75" hidden="1" customHeight="1" x14ac:dyDescent="0.25">
      <c r="A140" s="75" t="s">
        <v>174</v>
      </c>
      <c r="B140" s="99"/>
      <c r="C140" s="99"/>
      <c r="E140" s="100">
        <v>1</v>
      </c>
      <c r="F140" s="101" t="s">
        <v>92</v>
      </c>
      <c r="G140" s="100" t="s">
        <v>53</v>
      </c>
      <c r="H140" s="100" t="s">
        <v>81</v>
      </c>
      <c r="J140" s="34"/>
      <c r="K140" s="34"/>
      <c r="L140" s="34"/>
      <c r="M140" s="34"/>
      <c r="N140" s="34">
        <f t="shared" si="6"/>
        <v>0</v>
      </c>
      <c r="O140" s="34"/>
      <c r="P140" s="34"/>
      <c r="Q140" s="34"/>
      <c r="R140" s="34"/>
    </row>
    <row r="141" spans="1:18" s="7" customFormat="1" ht="12.75" hidden="1" customHeight="1" x14ac:dyDescent="0.25">
      <c r="A141" s="75" t="s">
        <v>175</v>
      </c>
      <c r="B141" s="99"/>
      <c r="C141" s="99"/>
      <c r="E141" s="100">
        <v>1</v>
      </c>
      <c r="F141" s="101" t="s">
        <v>92</v>
      </c>
      <c r="G141" s="100" t="s">
        <v>53</v>
      </c>
      <c r="H141" s="100" t="s">
        <v>44</v>
      </c>
      <c r="J141" s="34"/>
      <c r="K141" s="34"/>
      <c r="L141" s="34"/>
      <c r="M141" s="34"/>
      <c r="N141" s="34">
        <f t="shared" si="6"/>
        <v>0</v>
      </c>
      <c r="O141" s="34"/>
      <c r="P141" s="34"/>
      <c r="Q141" s="34"/>
      <c r="R141" s="34"/>
    </row>
    <row r="142" spans="1:18" s="7" customFormat="1" ht="12.75" hidden="1" customHeight="1" x14ac:dyDescent="0.25">
      <c r="A142" s="75" t="s">
        <v>176</v>
      </c>
      <c r="B142" s="99"/>
      <c r="C142" s="99"/>
      <c r="E142" s="100">
        <v>1</v>
      </c>
      <c r="F142" s="101" t="s">
        <v>92</v>
      </c>
      <c r="G142" s="100" t="s">
        <v>53</v>
      </c>
      <c r="H142" s="100" t="s">
        <v>145</v>
      </c>
      <c r="J142" s="34"/>
      <c r="K142" s="34"/>
      <c r="L142" s="34"/>
      <c r="M142" s="34"/>
      <c r="N142" s="34">
        <f t="shared" si="6"/>
        <v>0</v>
      </c>
      <c r="O142" s="34"/>
      <c r="P142" s="34"/>
      <c r="Q142" s="34"/>
      <c r="R142" s="34"/>
    </row>
    <row r="143" spans="1:18" s="7" customFormat="1" ht="12.75" hidden="1" customHeight="1" x14ac:dyDescent="0.25">
      <c r="A143" s="75" t="s">
        <v>100</v>
      </c>
      <c r="B143" s="99"/>
      <c r="C143" s="99"/>
      <c r="E143" s="100">
        <v>1</v>
      </c>
      <c r="F143" s="101" t="s">
        <v>92</v>
      </c>
      <c r="G143" s="100" t="s">
        <v>53</v>
      </c>
      <c r="H143" s="100" t="s">
        <v>101</v>
      </c>
      <c r="J143" s="34"/>
      <c r="K143" s="34"/>
      <c r="L143" s="34"/>
      <c r="M143" s="34"/>
      <c r="N143" s="34">
        <f t="shared" si="6"/>
        <v>0</v>
      </c>
      <c r="O143" s="34"/>
      <c r="P143" s="34"/>
      <c r="Q143" s="34"/>
      <c r="R143" s="34"/>
    </row>
    <row r="144" spans="1:18" s="7" customFormat="1" ht="12.75" hidden="1" customHeight="1" x14ac:dyDescent="0.25">
      <c r="A144" s="75" t="s">
        <v>102</v>
      </c>
      <c r="B144" s="99"/>
      <c r="C144" s="99"/>
      <c r="E144" s="100">
        <v>1</v>
      </c>
      <c r="F144" s="101" t="s">
        <v>92</v>
      </c>
      <c r="G144" s="100" t="s">
        <v>53</v>
      </c>
      <c r="H144" s="100" t="s">
        <v>24</v>
      </c>
      <c r="J144" s="34"/>
      <c r="K144" s="34"/>
      <c r="L144" s="34"/>
      <c r="M144" s="34"/>
      <c r="N144" s="34">
        <f t="shared" si="6"/>
        <v>0</v>
      </c>
      <c r="O144" s="34"/>
      <c r="P144" s="34"/>
      <c r="Q144" s="34"/>
      <c r="R144" s="34"/>
    </row>
    <row r="145" spans="1:20" s="7" customFormat="1" ht="12.75" hidden="1" customHeight="1" x14ac:dyDescent="0.25">
      <c r="A145" s="75" t="s">
        <v>103</v>
      </c>
      <c r="B145" s="99"/>
      <c r="C145" s="99"/>
      <c r="E145" s="100">
        <v>1</v>
      </c>
      <c r="F145" s="101" t="s">
        <v>92</v>
      </c>
      <c r="G145" s="100" t="s">
        <v>53</v>
      </c>
      <c r="H145" s="100" t="s">
        <v>27</v>
      </c>
      <c r="J145" s="34"/>
      <c r="K145" s="34"/>
      <c r="L145" s="34"/>
      <c r="M145" s="34"/>
      <c r="N145" s="34">
        <f t="shared" si="6"/>
        <v>0</v>
      </c>
      <c r="O145" s="34"/>
      <c r="P145" s="34"/>
      <c r="Q145" s="34"/>
      <c r="R145" s="34"/>
    </row>
    <row r="146" spans="1:20" s="7" customFormat="1" ht="12.75" hidden="1" customHeight="1" x14ac:dyDescent="0.25">
      <c r="A146" s="75" t="s">
        <v>104</v>
      </c>
      <c r="B146" s="99"/>
      <c r="C146" s="99"/>
      <c r="D146" s="101"/>
      <c r="E146" s="100">
        <v>1</v>
      </c>
      <c r="F146" s="101" t="s">
        <v>92</v>
      </c>
      <c r="G146" s="100" t="s">
        <v>53</v>
      </c>
      <c r="H146" s="102" t="s">
        <v>48</v>
      </c>
      <c r="J146" s="34"/>
      <c r="K146" s="34"/>
      <c r="L146" s="34"/>
      <c r="M146" s="34"/>
      <c r="N146" s="34">
        <f t="shared" si="6"/>
        <v>0</v>
      </c>
      <c r="O146" s="34"/>
      <c r="P146" s="34"/>
      <c r="Q146" s="34"/>
      <c r="R146" s="34"/>
    </row>
    <row r="147" spans="1:20" s="7" customFormat="1" ht="12.75" hidden="1" customHeight="1" x14ac:dyDescent="0.25">
      <c r="A147" s="75" t="s">
        <v>105</v>
      </c>
      <c r="B147" s="99"/>
      <c r="C147" s="99"/>
      <c r="D147" s="101"/>
      <c r="E147" s="100">
        <v>1</v>
      </c>
      <c r="F147" s="101" t="s">
        <v>92</v>
      </c>
      <c r="G147" s="100" t="s">
        <v>66</v>
      </c>
      <c r="H147" s="100" t="s">
        <v>8</v>
      </c>
      <c r="J147" s="34"/>
      <c r="K147" s="34"/>
      <c r="L147" s="34"/>
      <c r="M147" s="34"/>
      <c r="N147" s="34">
        <f t="shared" si="6"/>
        <v>0</v>
      </c>
      <c r="O147" s="34"/>
      <c r="P147" s="34"/>
      <c r="Q147" s="34"/>
      <c r="R147" s="34"/>
    </row>
    <row r="148" spans="1:20" s="7" customFormat="1" ht="12.75" hidden="1" customHeight="1" x14ac:dyDescent="0.25">
      <c r="A148" s="75" t="s">
        <v>106</v>
      </c>
      <c r="B148" s="99"/>
      <c r="C148" s="99"/>
      <c r="D148" s="101"/>
      <c r="E148" s="100">
        <v>1</v>
      </c>
      <c r="F148" s="101" t="s">
        <v>92</v>
      </c>
      <c r="G148" s="100" t="s">
        <v>58</v>
      </c>
      <c r="H148" s="102" t="s">
        <v>48</v>
      </c>
      <c r="J148" s="34">
        <v>0</v>
      </c>
      <c r="K148" s="34"/>
      <c r="L148" s="34"/>
      <c r="M148" s="34"/>
      <c r="N148" s="34">
        <f t="shared" si="6"/>
        <v>0</v>
      </c>
      <c r="O148" s="34"/>
      <c r="P148" s="34"/>
      <c r="Q148" s="34"/>
      <c r="R148" s="34"/>
    </row>
    <row r="149" spans="1:20" s="7" customFormat="1" ht="12.75" hidden="1" customHeight="1" x14ac:dyDescent="0.25">
      <c r="A149" s="75" t="s">
        <v>177</v>
      </c>
      <c r="B149" s="99"/>
      <c r="C149" s="99"/>
      <c r="D149" s="101"/>
      <c r="E149" s="100">
        <v>1</v>
      </c>
      <c r="F149" s="101" t="s">
        <v>92</v>
      </c>
      <c r="G149" s="100" t="s">
        <v>28</v>
      </c>
      <c r="H149" s="100" t="s">
        <v>8</v>
      </c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1:20" s="7" customFormat="1" ht="12.75" hidden="1" customHeight="1" x14ac:dyDescent="0.25">
      <c r="A150" s="75" t="s">
        <v>178</v>
      </c>
      <c r="B150" s="99"/>
      <c r="C150" s="99"/>
      <c r="D150" s="101"/>
      <c r="E150" s="100">
        <v>1</v>
      </c>
      <c r="F150" s="101" t="s">
        <v>92</v>
      </c>
      <c r="G150" s="100" t="s">
        <v>28</v>
      </c>
      <c r="H150" s="100" t="s">
        <v>44</v>
      </c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1:20" s="25" customFormat="1" ht="19" customHeight="1" x14ac:dyDescent="0.3">
      <c r="A151" s="58" t="s">
        <v>107</v>
      </c>
      <c r="B151" s="24"/>
      <c r="C151" s="24"/>
      <c r="J151" s="20">
        <f>SUM(J132:J150)</f>
        <v>0</v>
      </c>
      <c r="K151" s="21"/>
      <c r="L151" s="20">
        <f>SUM(L132:L146)</f>
        <v>0</v>
      </c>
      <c r="M151" s="148"/>
      <c r="N151" s="20">
        <f>SUM(N132:N150)</f>
        <v>300000</v>
      </c>
      <c r="O151" s="148"/>
      <c r="P151" s="20">
        <f>SUM(P132:P150)</f>
        <v>300000</v>
      </c>
      <c r="Q151" s="148"/>
      <c r="R151" s="20">
        <f>SUM(R132:R150)</f>
        <v>0</v>
      </c>
    </row>
    <row r="152" spans="1:20" s="7" customFormat="1" ht="2.25" customHeight="1" x14ac:dyDescent="0.25"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1:20" s="7" customFormat="1" ht="20.149999999999999" customHeight="1" thickBot="1" x14ac:dyDescent="0.3">
      <c r="A153" s="26" t="s">
        <v>109</v>
      </c>
      <c r="B153" s="26"/>
      <c r="C153" s="26"/>
      <c r="J153" s="27">
        <f>J44+J115+J126+J151</f>
        <v>40905204.680000007</v>
      </c>
      <c r="K153" s="21"/>
      <c r="L153" s="27">
        <f>L44+L115+L126+L151</f>
        <v>19973172.689999998</v>
      </c>
      <c r="M153" s="34"/>
      <c r="N153" s="27">
        <f>N44+N115+N126+N151</f>
        <v>27921799.369999997</v>
      </c>
      <c r="O153" s="34"/>
      <c r="P153" s="27">
        <f>P44+P115+P126+P151</f>
        <v>47894972.060000002</v>
      </c>
      <c r="Q153" s="34"/>
      <c r="R153" s="27">
        <f>R44+R115+R151</f>
        <v>62919455.939999998</v>
      </c>
      <c r="T153" s="7">
        <f>N153-1526250</f>
        <v>26395549.369999997</v>
      </c>
    </row>
    <row r="154" spans="1:20" s="7" customFormat="1" ht="13" thickTop="1" x14ac:dyDescent="0.25">
      <c r="A154" s="29"/>
      <c r="B154" s="29"/>
      <c r="C154" s="29"/>
      <c r="D154" s="32"/>
      <c r="E154" s="29"/>
      <c r="F154" s="29"/>
      <c r="H154" s="33"/>
      <c r="I154" s="33"/>
      <c r="J154" s="33"/>
      <c r="K154" s="33"/>
      <c r="L154" s="33"/>
      <c r="M154" s="33"/>
    </row>
    <row r="155" spans="1:20" s="7" customFormat="1" x14ac:dyDescent="0.25">
      <c r="A155" s="29"/>
      <c r="B155" s="29"/>
      <c r="C155" s="29"/>
      <c r="D155" s="32"/>
      <c r="E155" s="29"/>
      <c r="F155" s="29"/>
      <c r="H155" s="33"/>
      <c r="I155" s="33"/>
      <c r="J155" s="33"/>
      <c r="K155" s="33"/>
      <c r="L155" s="33"/>
      <c r="M155" s="33"/>
    </row>
    <row r="156" spans="1:20" s="7" customFormat="1" x14ac:dyDescent="0.25"/>
    <row r="157" spans="1:20" s="7" customFormat="1" x14ac:dyDescent="0.25"/>
    <row r="158" spans="1:20" hidden="1" x14ac:dyDescent="0.25">
      <c r="A158" s="68" t="s">
        <v>132</v>
      </c>
      <c r="D158" s="31"/>
      <c r="E158" s="30"/>
      <c r="G158" s="29"/>
      <c r="I158" s="29"/>
      <c r="J158" s="42" t="s">
        <v>133</v>
      </c>
      <c r="M158" s="42"/>
      <c r="N158" s="44"/>
      <c r="O158" s="44"/>
      <c r="P158" s="43" t="s">
        <v>134</v>
      </c>
    </row>
    <row r="159" spans="1:20" hidden="1" x14ac:dyDescent="0.25">
      <c r="A159" s="45"/>
      <c r="D159" s="31"/>
      <c r="E159" s="46"/>
      <c r="G159" s="29"/>
      <c r="I159" s="29"/>
      <c r="J159" s="144"/>
      <c r="M159" s="144"/>
      <c r="N159" s="34"/>
      <c r="O159" s="34"/>
      <c r="P159" s="46"/>
    </row>
    <row r="160" spans="1:20" hidden="1" x14ac:dyDescent="0.25">
      <c r="A160" s="47"/>
      <c r="D160" s="29"/>
      <c r="E160" s="48"/>
      <c r="G160" s="29"/>
      <c r="I160" s="29"/>
      <c r="J160" s="29"/>
      <c r="M160" s="29"/>
      <c r="P160" s="48"/>
    </row>
    <row r="161" spans="1:18" ht="13" hidden="1" x14ac:dyDescent="0.3">
      <c r="A161" s="69" t="s">
        <v>193</v>
      </c>
      <c r="D161" s="50"/>
      <c r="E161" s="51"/>
      <c r="G161" s="29"/>
      <c r="I161" s="29"/>
      <c r="J161" s="52" t="s">
        <v>135</v>
      </c>
      <c r="M161" s="52"/>
      <c r="N161" s="54"/>
      <c r="O161" s="54"/>
      <c r="P161" s="53" t="s">
        <v>136</v>
      </c>
    </row>
    <row r="162" spans="1:18" hidden="1" x14ac:dyDescent="0.25">
      <c r="A162" s="68" t="s">
        <v>194</v>
      </c>
      <c r="D162" s="29"/>
      <c r="E162" s="30"/>
      <c r="G162" s="29"/>
      <c r="I162" s="29"/>
      <c r="J162" s="31" t="s">
        <v>137</v>
      </c>
      <c r="M162" s="31"/>
      <c r="N162" s="33"/>
      <c r="O162" s="33"/>
      <c r="P162" s="55" t="s">
        <v>138</v>
      </c>
    </row>
    <row r="163" spans="1:18" hidden="1" x14ac:dyDescent="0.25"/>
    <row r="164" spans="1:18" hidden="1" x14ac:dyDescent="0.25"/>
    <row r="165" spans="1:18" x14ac:dyDescent="0.25">
      <c r="A165" s="289" t="s">
        <v>132</v>
      </c>
      <c r="B165" s="289"/>
      <c r="C165" s="289"/>
      <c r="J165" s="289" t="s">
        <v>133</v>
      </c>
      <c r="K165" s="289"/>
      <c r="L165" s="289"/>
      <c r="M165" s="42"/>
      <c r="N165" s="44"/>
      <c r="O165" s="44"/>
      <c r="P165" s="276" t="s">
        <v>134</v>
      </c>
      <c r="Q165" s="276"/>
      <c r="R165" s="276"/>
    </row>
    <row r="166" spans="1:18" x14ac:dyDescent="0.25">
      <c r="A166" s="144"/>
      <c r="B166" s="144"/>
      <c r="C166" s="144"/>
      <c r="J166" s="144"/>
      <c r="K166" s="144"/>
      <c r="L166" s="144"/>
      <c r="M166" s="42"/>
      <c r="N166" s="44"/>
      <c r="O166" s="44"/>
      <c r="P166" s="142"/>
      <c r="Q166" s="142"/>
      <c r="R166" s="142"/>
    </row>
    <row r="167" spans="1:18" x14ac:dyDescent="0.25">
      <c r="A167" s="263"/>
      <c r="B167" s="263"/>
      <c r="C167" s="263"/>
      <c r="J167" s="263"/>
      <c r="K167" s="263"/>
      <c r="L167" s="263"/>
      <c r="M167" s="42"/>
      <c r="N167" s="44"/>
      <c r="O167" s="44"/>
      <c r="P167" s="262"/>
      <c r="Q167" s="262"/>
      <c r="R167" s="262"/>
    </row>
    <row r="168" spans="1:18" x14ac:dyDescent="0.25">
      <c r="A168" s="45"/>
      <c r="C168" s="144"/>
      <c r="J168" s="144"/>
      <c r="M168" s="144"/>
      <c r="N168" s="34"/>
      <c r="O168" s="34"/>
      <c r="P168" s="46"/>
    </row>
    <row r="169" spans="1:18" x14ac:dyDescent="0.25">
      <c r="A169" s="47"/>
      <c r="C169" s="29"/>
      <c r="J169" s="29"/>
      <c r="M169" s="29"/>
      <c r="P169" s="48"/>
    </row>
    <row r="170" spans="1:18" ht="13" x14ac:dyDescent="0.3">
      <c r="A170" s="292" t="s">
        <v>251</v>
      </c>
      <c r="B170" s="292"/>
      <c r="C170" s="292"/>
      <c r="J170" s="292" t="s">
        <v>274</v>
      </c>
      <c r="K170" s="292"/>
      <c r="L170" s="292"/>
      <c r="M170" s="52"/>
      <c r="N170" s="54"/>
      <c r="O170" s="54"/>
      <c r="P170" s="277" t="s">
        <v>136</v>
      </c>
      <c r="Q170" s="277"/>
      <c r="R170" s="277"/>
    </row>
    <row r="171" spans="1:18" x14ac:dyDescent="0.25">
      <c r="A171" s="278" t="s">
        <v>252</v>
      </c>
      <c r="B171" s="278"/>
      <c r="C171" s="278"/>
      <c r="J171" s="289" t="s">
        <v>255</v>
      </c>
      <c r="K171" s="289"/>
      <c r="L171" s="289"/>
      <c r="M171" s="31"/>
      <c r="N171" s="33"/>
      <c r="O171" s="33"/>
      <c r="P171" s="278" t="s">
        <v>138</v>
      </c>
      <c r="Q171" s="278"/>
      <c r="R171" s="278"/>
    </row>
  </sheetData>
  <customSheetViews>
    <customSheetView guid="{DE3A1FFE-44A0-41BD-98AB-2A2226968564}" showPageBreaks="1" printArea="1" hiddenRows="1">
      <pane xSplit="1" ySplit="14" topLeftCell="D15" activePane="bottomRight" state="frozen"/>
      <selection pane="bottomRight" activeCell="A133" sqref="A133:XFD146"/>
      <rowBreaks count="1" manualBreakCount="1">
        <brk id="93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4" ySplit="15" topLeftCell="E134" activePane="bottomRight" state="frozen"/>
      <selection pane="bottomRight" activeCell="L134" sqref="L134"/>
      <rowBreaks count="2" manualBreakCount="2">
        <brk id="91" max="18" man="1"/>
        <brk id="109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hiddenRows="1">
      <pane xSplit="1" ySplit="14" topLeftCell="B66" activePane="bottomRight" state="frozen"/>
      <selection pane="bottomRight" activeCell="R132" sqref="R132"/>
      <rowBreaks count="1" manualBreakCount="1">
        <brk id="93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61" activePane="bottomRight" state="frozen"/>
      <selection pane="bottomRight" activeCell="N66" sqref="N66"/>
      <rowBreaks count="1" manualBreakCount="1">
        <brk id="93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pane xSplit="4" ySplit="15" topLeftCell="E95" activePane="bottomRight" state="frozen"/>
      <selection pane="bottomRight" activeCell="R113" sqref="R113"/>
      <rowBreaks count="1" manualBreakCount="1">
        <brk id="93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06">
    <mergeCell ref="A3:S3"/>
    <mergeCell ref="A4:S4"/>
    <mergeCell ref="L11:P11"/>
    <mergeCell ref="A13:C13"/>
    <mergeCell ref="E13:H13"/>
    <mergeCell ref="P12:P14"/>
    <mergeCell ref="J165:L165"/>
    <mergeCell ref="J170:L170"/>
    <mergeCell ref="J171:L171"/>
    <mergeCell ref="P165:R165"/>
    <mergeCell ref="P170:R170"/>
    <mergeCell ref="P171:R171"/>
    <mergeCell ref="A165:C165"/>
    <mergeCell ref="A170:C170"/>
    <mergeCell ref="A171:C171"/>
    <mergeCell ref="A15:C15"/>
    <mergeCell ref="E15:H15"/>
    <mergeCell ref="A115:C115"/>
    <mergeCell ref="E18:H18"/>
    <mergeCell ref="E19:H19"/>
    <mergeCell ref="E20:H20"/>
    <mergeCell ref="E21:H21"/>
    <mergeCell ref="E22:H22"/>
    <mergeCell ref="E23:H23"/>
    <mergeCell ref="E37:H37"/>
    <mergeCell ref="E38:H38"/>
    <mergeCell ref="E39:H39"/>
    <mergeCell ref="E40:H40"/>
    <mergeCell ref="E41:H41"/>
    <mergeCell ref="E34:H34"/>
    <mergeCell ref="E35:H35"/>
    <mergeCell ref="E36:H36"/>
    <mergeCell ref="E29:H29"/>
    <mergeCell ref="E30:H30"/>
    <mergeCell ref="E31:H31"/>
    <mergeCell ref="E32:H32"/>
    <mergeCell ref="E33:H33"/>
    <mergeCell ref="E58:H58"/>
    <mergeCell ref="E59:H59"/>
    <mergeCell ref="E60:H60"/>
    <mergeCell ref="E61:H61"/>
    <mergeCell ref="E62:H62"/>
    <mergeCell ref="E42:H42"/>
    <mergeCell ref="E47:H47"/>
    <mergeCell ref="E49:H49"/>
    <mergeCell ref="E57:H57"/>
    <mergeCell ref="E50:H50"/>
    <mergeCell ref="E51:H51"/>
    <mergeCell ref="E52:H52"/>
    <mergeCell ref="E53:H53"/>
    <mergeCell ref="E54:H54"/>
    <mergeCell ref="E55:H55"/>
    <mergeCell ref="E56:H56"/>
    <mergeCell ref="E68:H68"/>
    <mergeCell ref="E69:H69"/>
    <mergeCell ref="E70:H70"/>
    <mergeCell ref="E71:H71"/>
    <mergeCell ref="E72:H72"/>
    <mergeCell ref="E63:H63"/>
    <mergeCell ref="E64:H64"/>
    <mergeCell ref="E65:H65"/>
    <mergeCell ref="E66:H66"/>
    <mergeCell ref="E67:H67"/>
    <mergeCell ref="E78:H78"/>
    <mergeCell ref="E79:H79"/>
    <mergeCell ref="E80:H80"/>
    <mergeCell ref="E81:H81"/>
    <mergeCell ref="E82:H82"/>
    <mergeCell ref="E73:H73"/>
    <mergeCell ref="E74:H74"/>
    <mergeCell ref="E75:H75"/>
    <mergeCell ref="E76:H76"/>
    <mergeCell ref="E77:H77"/>
    <mergeCell ref="E88:H88"/>
    <mergeCell ref="E89:H89"/>
    <mergeCell ref="E90:H90"/>
    <mergeCell ref="E91:H91"/>
    <mergeCell ref="E92:H92"/>
    <mergeCell ref="E83:H83"/>
    <mergeCell ref="E84:H84"/>
    <mergeCell ref="E85:H85"/>
    <mergeCell ref="E86:H86"/>
    <mergeCell ref="E87:H87"/>
    <mergeCell ref="E98:H98"/>
    <mergeCell ref="E99:H99"/>
    <mergeCell ref="E100:H100"/>
    <mergeCell ref="E101:H101"/>
    <mergeCell ref="E102:H102"/>
    <mergeCell ref="E93:H93"/>
    <mergeCell ref="E94:H94"/>
    <mergeCell ref="E95:H95"/>
    <mergeCell ref="E96:H96"/>
    <mergeCell ref="E97:H97"/>
    <mergeCell ref="E113:H113"/>
    <mergeCell ref="E114:H114"/>
    <mergeCell ref="E136:H136"/>
    <mergeCell ref="E108:H108"/>
    <mergeCell ref="E109:H109"/>
    <mergeCell ref="E110:H110"/>
    <mergeCell ref="E111:H111"/>
    <mergeCell ref="E112:H112"/>
    <mergeCell ref="E103:H103"/>
    <mergeCell ref="E104:H104"/>
    <mergeCell ref="E105:H105"/>
    <mergeCell ref="E106:H106"/>
    <mergeCell ref="E107:H107"/>
  </mergeCells>
  <phoneticPr fontId="15" type="noConversion"/>
  <printOptions horizontalCentered="1"/>
  <pageMargins left="0.75" right="0.5" top="0.75" bottom="0.75" header="0.75" footer="0.5"/>
  <pageSetup paperSize="5" scale="90" orientation="landscape" horizontalDpi="4294967292" verticalDpi="300" r:id="rId6"/>
  <headerFooter alignWithMargins="0">
    <oddFooter>&amp;C&amp;"Arial Narrow,Regular"&amp;9Page &amp;P of &amp;N</oddFooter>
  </headerFooter>
  <rowBreaks count="1" manualBreakCount="1">
    <brk id="62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51"/>
  <sheetViews>
    <sheetView view="pageBreakPreview" zoomScaleNormal="85" zoomScaleSheetLayoutView="100" workbookViewId="0">
      <pane xSplit="1" ySplit="15" topLeftCell="B146" activePane="bottomRight" state="frozen"/>
      <selection pane="topRight" activeCell="B1" sqref="B1"/>
      <selection pane="bottomLeft" activeCell="A14" sqref="A14"/>
      <selection pane="bottomRight" activeCell="J23" sqref="J23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9" width="8.84375" style="1"/>
    <col min="20" max="20" width="12" style="1" customWidth="1"/>
    <col min="21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196</v>
      </c>
      <c r="H6" s="3"/>
      <c r="I6" s="3"/>
      <c r="R6" s="4" t="s">
        <v>195</v>
      </c>
    </row>
    <row r="7" spans="1:19" ht="15" customHeight="1" x14ac:dyDescent="0.3">
      <c r="A7" s="5" t="s">
        <v>118</v>
      </c>
      <c r="B7" s="2" t="s">
        <v>112</v>
      </c>
      <c r="C7" s="5" t="s">
        <v>114</v>
      </c>
    </row>
    <row r="8" spans="1:19" ht="15" customHeight="1" x14ac:dyDescent="0.3">
      <c r="A8" s="5" t="s">
        <v>119</v>
      </c>
      <c r="B8" s="2" t="s">
        <v>112</v>
      </c>
      <c r="C8" s="5" t="s">
        <v>306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9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60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7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39"/>
      <c r="L13" s="39" t="s">
        <v>319</v>
      </c>
      <c r="M13" s="39"/>
      <c r="N13" s="39" t="s">
        <v>319</v>
      </c>
      <c r="O13" s="39"/>
      <c r="P13" s="287"/>
      <c r="Q13" s="40"/>
      <c r="R13" s="39">
        <v>2022</v>
      </c>
    </row>
    <row r="14" spans="1:19" ht="15" customHeight="1" x14ac:dyDescent="0.25">
      <c r="A14" s="283" t="s">
        <v>3</v>
      </c>
      <c r="B14" s="283"/>
      <c r="C14" s="283"/>
      <c r="D14" s="7"/>
      <c r="E14" s="285" t="s">
        <v>4</v>
      </c>
      <c r="F14" s="285"/>
      <c r="G14" s="285"/>
      <c r="H14" s="285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87"/>
      <c r="Q14" s="40"/>
      <c r="R14" s="181" t="s">
        <v>2</v>
      </c>
    </row>
    <row r="15" spans="1:19" ht="15" customHeight="1" x14ac:dyDescent="0.25"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J16" s="56"/>
      <c r="K16" s="56"/>
      <c r="L16" s="56"/>
      <c r="M16" s="56"/>
      <c r="N16" s="56"/>
      <c r="O16" s="56"/>
      <c r="P16" s="56"/>
      <c r="Q16" s="56"/>
      <c r="R16" s="56"/>
    </row>
    <row r="17" spans="1:18" s="7" customFormat="1" ht="12.75" customHeight="1" x14ac:dyDescent="0.3">
      <c r="A17" s="62" t="s">
        <v>186</v>
      </c>
      <c r="B17" s="12"/>
      <c r="C17" s="12"/>
      <c r="J17" s="13"/>
      <c r="K17" s="13"/>
    </row>
    <row r="18" spans="1:18" s="7" customFormat="1" ht="12.75" customHeight="1" x14ac:dyDescent="0.25">
      <c r="A18" s="75" t="s">
        <v>6</v>
      </c>
      <c r="B18" s="99"/>
      <c r="C18" s="99"/>
      <c r="D18" s="100"/>
      <c r="E18" s="289" t="s">
        <v>324</v>
      </c>
      <c r="F18" s="289"/>
      <c r="G18" s="289"/>
      <c r="H18" s="289"/>
      <c r="I18" s="100"/>
      <c r="J18" s="34">
        <v>7766102.54</v>
      </c>
      <c r="K18" s="13"/>
      <c r="L18" s="34">
        <v>3536318.58</v>
      </c>
      <c r="M18" s="34"/>
      <c r="N18" s="34">
        <f>P18-L18</f>
        <v>6802371.1600000001</v>
      </c>
      <c r="O18" s="34"/>
      <c r="P18" s="34">
        <v>10338689.74</v>
      </c>
      <c r="Q18" s="34"/>
      <c r="R18" s="34">
        <v>10746891.310000001</v>
      </c>
    </row>
    <row r="19" spans="1:18" s="7" customFormat="1" ht="12.75" customHeight="1" x14ac:dyDescent="0.25">
      <c r="A19" s="75" t="s">
        <v>11</v>
      </c>
      <c r="B19" s="99"/>
      <c r="C19" s="99"/>
      <c r="D19" s="100"/>
      <c r="E19" s="289" t="s">
        <v>325</v>
      </c>
      <c r="F19" s="289"/>
      <c r="G19" s="289"/>
      <c r="H19" s="289"/>
      <c r="I19" s="100"/>
      <c r="J19" s="34">
        <v>695909.09</v>
      </c>
      <c r="K19" s="13"/>
      <c r="L19" s="34">
        <v>311774.59999999998</v>
      </c>
      <c r="M19" s="34"/>
      <c r="N19" s="34">
        <f t="shared" ref="N19:N22" si="0">P19-L19</f>
        <v>480225.4</v>
      </c>
      <c r="O19" s="34"/>
      <c r="P19" s="34">
        <v>792000</v>
      </c>
      <c r="Q19" s="34"/>
      <c r="R19" s="34">
        <v>792000</v>
      </c>
    </row>
    <row r="20" spans="1:18" s="7" customFormat="1" ht="12.75" customHeight="1" x14ac:dyDescent="0.25">
      <c r="A20" s="75" t="s">
        <v>13</v>
      </c>
      <c r="B20" s="99"/>
      <c r="C20" s="99"/>
      <c r="D20" s="100"/>
      <c r="E20" s="289" t="s">
        <v>326</v>
      </c>
      <c r="F20" s="289"/>
      <c r="G20" s="289"/>
      <c r="H20" s="289"/>
      <c r="I20" s="100"/>
      <c r="J20" s="34"/>
      <c r="K20" s="13"/>
      <c r="L20" s="34"/>
      <c r="M20" s="34"/>
      <c r="N20" s="34">
        <f t="shared" si="0"/>
        <v>102000</v>
      </c>
      <c r="O20" s="34"/>
      <c r="P20" s="34">
        <v>102000</v>
      </c>
      <c r="Q20" s="34"/>
      <c r="R20" s="34">
        <v>102000</v>
      </c>
    </row>
    <row r="21" spans="1:18" s="7" customFormat="1" ht="12.75" customHeight="1" x14ac:dyDescent="0.25">
      <c r="A21" s="75" t="s">
        <v>14</v>
      </c>
      <c r="B21" s="99"/>
      <c r="C21" s="99"/>
      <c r="D21" s="100"/>
      <c r="E21" s="289" t="s">
        <v>327</v>
      </c>
      <c r="F21" s="289"/>
      <c r="G21" s="289"/>
      <c r="H21" s="289"/>
      <c r="I21" s="100"/>
      <c r="J21" s="34"/>
      <c r="K21" s="13"/>
      <c r="L21" s="34"/>
      <c r="M21" s="34"/>
      <c r="N21" s="34">
        <f t="shared" si="0"/>
        <v>102000</v>
      </c>
      <c r="O21" s="34"/>
      <c r="P21" s="34">
        <v>102000</v>
      </c>
      <c r="Q21" s="34"/>
      <c r="R21" s="34">
        <v>102000</v>
      </c>
    </row>
    <row r="22" spans="1:18" s="7" customFormat="1" ht="12.75" customHeight="1" x14ac:dyDescent="0.25">
      <c r="A22" s="75" t="s">
        <v>16</v>
      </c>
      <c r="B22" s="99"/>
      <c r="C22" s="99"/>
      <c r="D22" s="100"/>
      <c r="E22" s="289" t="s">
        <v>328</v>
      </c>
      <c r="F22" s="289"/>
      <c r="G22" s="289"/>
      <c r="H22" s="289"/>
      <c r="I22" s="184"/>
      <c r="J22" s="34">
        <v>174000</v>
      </c>
      <c r="K22" s="13"/>
      <c r="L22" s="34">
        <v>156000</v>
      </c>
      <c r="M22" s="34"/>
      <c r="N22" s="34">
        <f t="shared" si="0"/>
        <v>42000</v>
      </c>
      <c r="O22" s="34"/>
      <c r="P22" s="34">
        <v>198000</v>
      </c>
      <c r="Q22" s="34"/>
      <c r="R22" s="34">
        <v>198000</v>
      </c>
    </row>
    <row r="23" spans="1:18" s="7" customFormat="1" ht="12.75" customHeight="1" x14ac:dyDescent="0.25">
      <c r="A23" s="75" t="s">
        <v>22</v>
      </c>
      <c r="B23" s="99"/>
      <c r="C23" s="99"/>
      <c r="D23" s="100"/>
      <c r="E23" s="289" t="s">
        <v>330</v>
      </c>
      <c r="F23" s="289"/>
      <c r="G23" s="289"/>
      <c r="H23" s="289"/>
      <c r="J23" s="34">
        <v>24000</v>
      </c>
      <c r="K23" s="13"/>
      <c r="L23" s="34"/>
      <c r="M23" s="34"/>
      <c r="N23" s="34"/>
      <c r="O23" s="34"/>
      <c r="P23" s="34"/>
      <c r="Q23" s="34"/>
      <c r="R23" s="34"/>
    </row>
    <row r="24" spans="1:18" s="7" customFormat="1" ht="12.75" customHeight="1" x14ac:dyDescent="0.25">
      <c r="A24" s="75" t="s">
        <v>26</v>
      </c>
      <c r="B24" s="99"/>
      <c r="C24" s="99"/>
      <c r="D24" s="100"/>
      <c r="E24" s="289" t="s">
        <v>332</v>
      </c>
      <c r="F24" s="289"/>
      <c r="G24" s="289"/>
      <c r="H24" s="289"/>
      <c r="J24" s="7">
        <v>648774</v>
      </c>
      <c r="K24" s="34"/>
      <c r="L24" s="34"/>
      <c r="M24" s="34"/>
      <c r="N24" s="34">
        <f>P24-L24</f>
        <v>861856</v>
      </c>
      <c r="O24" s="34"/>
      <c r="P24" s="34">
        <v>861856</v>
      </c>
      <c r="Q24" s="34"/>
      <c r="R24" s="34">
        <v>896457</v>
      </c>
    </row>
    <row r="25" spans="1:18" s="7" customFormat="1" ht="12.75" customHeight="1" x14ac:dyDescent="0.25">
      <c r="A25" s="75" t="s">
        <v>25</v>
      </c>
      <c r="B25" s="99"/>
      <c r="C25" s="99"/>
      <c r="D25" s="100"/>
      <c r="E25" s="289" t="s">
        <v>333</v>
      </c>
      <c r="F25" s="289"/>
      <c r="G25" s="289"/>
      <c r="H25" s="289"/>
      <c r="J25" s="34">
        <v>145000</v>
      </c>
      <c r="K25" s="34"/>
      <c r="L25" s="34"/>
      <c r="M25" s="34"/>
      <c r="N25" s="34">
        <f>P25-L24</f>
        <v>165000</v>
      </c>
      <c r="O25" s="34"/>
      <c r="P25" s="34">
        <v>165000</v>
      </c>
      <c r="Q25" s="34"/>
      <c r="R25" s="34">
        <v>165000</v>
      </c>
    </row>
    <row r="26" spans="1:18" s="7" customFormat="1" ht="12.75" customHeight="1" x14ac:dyDescent="0.25">
      <c r="A26" s="75" t="s">
        <v>139</v>
      </c>
      <c r="B26" s="99"/>
      <c r="C26" s="99"/>
      <c r="D26" s="100"/>
      <c r="E26" s="289" t="s">
        <v>334</v>
      </c>
      <c r="F26" s="289"/>
      <c r="G26" s="289"/>
      <c r="H26" s="289"/>
      <c r="J26" s="34">
        <v>647056</v>
      </c>
      <c r="K26" s="13"/>
      <c r="L26" s="34">
        <v>589129</v>
      </c>
      <c r="M26" s="34"/>
      <c r="N26" s="34">
        <f>P26-L26</f>
        <v>272727</v>
      </c>
      <c r="O26" s="34"/>
      <c r="P26" s="34">
        <v>861856</v>
      </c>
      <c r="Q26" s="34"/>
      <c r="R26" s="34">
        <v>896457</v>
      </c>
    </row>
    <row r="27" spans="1:18" s="7" customFormat="1" ht="12.75" customHeight="1" x14ac:dyDescent="0.25">
      <c r="A27" s="75" t="s">
        <v>249</v>
      </c>
      <c r="B27" s="99"/>
      <c r="C27" s="99"/>
      <c r="D27" s="100"/>
      <c r="E27" s="289" t="s">
        <v>335</v>
      </c>
      <c r="F27" s="289"/>
      <c r="G27" s="289"/>
      <c r="H27" s="289"/>
      <c r="J27" s="34">
        <v>932060.83</v>
      </c>
      <c r="K27" s="34"/>
      <c r="L27" s="34">
        <v>424364.93</v>
      </c>
      <c r="M27" s="34"/>
      <c r="N27" s="34">
        <f t="shared" ref="N27:N32" si="1">P27-L27</f>
        <v>816707.71</v>
      </c>
      <c r="O27" s="34"/>
      <c r="P27" s="34">
        <v>1241072.6399999999</v>
      </c>
      <c r="Q27" s="34"/>
      <c r="R27" s="34">
        <v>1290898.08</v>
      </c>
    </row>
    <row r="28" spans="1:18" s="7" customFormat="1" ht="12.75" customHeight="1" x14ac:dyDescent="0.25">
      <c r="A28" s="75" t="s">
        <v>29</v>
      </c>
      <c r="B28" s="99"/>
      <c r="C28" s="99"/>
      <c r="D28" s="100"/>
      <c r="E28" s="289" t="s">
        <v>336</v>
      </c>
      <c r="F28" s="289"/>
      <c r="G28" s="289"/>
      <c r="H28" s="289"/>
      <c r="J28" s="34">
        <v>34800</v>
      </c>
      <c r="K28" s="34"/>
      <c r="L28" s="34">
        <v>15700</v>
      </c>
      <c r="M28" s="34"/>
      <c r="N28" s="34">
        <f t="shared" si="1"/>
        <v>23900</v>
      </c>
      <c r="O28" s="34"/>
      <c r="P28" s="34">
        <v>39600</v>
      </c>
      <c r="Q28" s="34"/>
      <c r="R28" s="34">
        <v>39600</v>
      </c>
    </row>
    <row r="29" spans="1:18" s="7" customFormat="1" ht="12.75" customHeight="1" x14ac:dyDescent="0.25">
      <c r="A29" s="75" t="s">
        <v>30</v>
      </c>
      <c r="B29" s="99"/>
      <c r="C29" s="99"/>
      <c r="D29" s="100"/>
      <c r="E29" s="289" t="s">
        <v>337</v>
      </c>
      <c r="F29" s="289"/>
      <c r="G29" s="289"/>
      <c r="H29" s="289"/>
      <c r="J29" s="34">
        <v>113744.97</v>
      </c>
      <c r="K29" s="34"/>
      <c r="L29" s="34">
        <v>52345.67</v>
      </c>
      <c r="M29" s="34"/>
      <c r="N29" s="34">
        <f t="shared" si="1"/>
        <v>120329.56000000001</v>
      </c>
      <c r="O29" s="34"/>
      <c r="P29" s="34">
        <v>172675.23</v>
      </c>
      <c r="Q29" s="34"/>
      <c r="R29" s="34">
        <v>207531.6</v>
      </c>
    </row>
    <row r="30" spans="1:18" s="7" customFormat="1" ht="12.75" customHeight="1" x14ac:dyDescent="0.25">
      <c r="A30" s="75" t="s">
        <v>31</v>
      </c>
      <c r="B30" s="99"/>
      <c r="C30" s="99"/>
      <c r="D30" s="100"/>
      <c r="E30" s="289" t="s">
        <v>338</v>
      </c>
      <c r="F30" s="289"/>
      <c r="G30" s="289"/>
      <c r="H30" s="289"/>
      <c r="J30" s="34">
        <v>34800</v>
      </c>
      <c r="K30" s="34"/>
      <c r="L30" s="34">
        <v>15728.76</v>
      </c>
      <c r="M30" s="34"/>
      <c r="N30" s="34">
        <f t="shared" si="1"/>
        <v>23871.239999999998</v>
      </c>
      <c r="O30" s="34"/>
      <c r="P30" s="34">
        <v>39600</v>
      </c>
      <c r="Q30" s="34"/>
      <c r="R30" s="34">
        <v>39600</v>
      </c>
    </row>
    <row r="31" spans="1:18" s="7" customFormat="1" ht="12.75" customHeight="1" x14ac:dyDescent="0.25">
      <c r="A31" s="75" t="s">
        <v>32</v>
      </c>
      <c r="B31" s="99"/>
      <c r="C31" s="99"/>
      <c r="D31" s="100"/>
      <c r="E31" s="289" t="s">
        <v>339</v>
      </c>
      <c r="F31" s="289"/>
      <c r="G31" s="289"/>
      <c r="H31" s="289"/>
      <c r="J31" s="34">
        <v>0</v>
      </c>
      <c r="K31" s="34"/>
      <c r="L31" s="34">
        <v>323221.25</v>
      </c>
      <c r="M31" s="34"/>
      <c r="N31" s="34">
        <f t="shared" si="1"/>
        <v>5908.2199999999721</v>
      </c>
      <c r="O31" s="34"/>
      <c r="P31" s="34">
        <v>329129.46999999997</v>
      </c>
      <c r="Q31" s="34"/>
      <c r="R31" s="34">
        <v>1196507.82</v>
      </c>
    </row>
    <row r="32" spans="1:18" s="7" customFormat="1" ht="12.75" customHeight="1" x14ac:dyDescent="0.25">
      <c r="A32" s="75" t="s">
        <v>34</v>
      </c>
      <c r="B32" s="99"/>
      <c r="C32" s="99"/>
      <c r="D32" s="100"/>
      <c r="E32" s="289" t="s">
        <v>340</v>
      </c>
      <c r="F32" s="289"/>
      <c r="G32" s="289"/>
      <c r="H32" s="289"/>
      <c r="J32" s="34">
        <v>150000</v>
      </c>
      <c r="K32" s="34"/>
      <c r="L32" s="34">
        <v>5000</v>
      </c>
      <c r="M32" s="34"/>
      <c r="N32" s="34">
        <f t="shared" si="1"/>
        <v>170000</v>
      </c>
      <c r="O32" s="34"/>
      <c r="P32" s="34">
        <v>175000</v>
      </c>
      <c r="Q32" s="34"/>
      <c r="R32" s="34">
        <v>165000</v>
      </c>
    </row>
    <row r="33" spans="1:18" s="7" customFormat="1" ht="12.75" hidden="1" customHeight="1" x14ac:dyDescent="0.25">
      <c r="A33" s="75" t="s">
        <v>148</v>
      </c>
      <c r="B33" s="99"/>
      <c r="C33" s="99"/>
      <c r="D33" s="100"/>
      <c r="E33" s="100">
        <v>5</v>
      </c>
      <c r="F33" s="101" t="s">
        <v>7</v>
      </c>
      <c r="G33" s="100" t="s">
        <v>28</v>
      </c>
      <c r="H33" s="100" t="s">
        <v>63</v>
      </c>
      <c r="J33" s="34"/>
      <c r="K33" s="34"/>
      <c r="L33" s="34"/>
      <c r="M33" s="34"/>
      <c r="N33" s="34"/>
      <c r="O33" s="34"/>
      <c r="P33" s="34"/>
      <c r="Q33" s="34"/>
      <c r="R33" s="34"/>
    </row>
    <row r="34" spans="1:18" s="7" customFormat="1" ht="19" customHeight="1" x14ac:dyDescent="0.3">
      <c r="A34" s="58" t="s">
        <v>35</v>
      </c>
      <c r="B34" s="24"/>
      <c r="C34" s="24"/>
      <c r="J34" s="138">
        <f>SUM(J18:J33)</f>
        <v>11366247.430000002</v>
      </c>
      <c r="K34" s="139"/>
      <c r="L34" s="138">
        <f>SUM(L18:L33)</f>
        <v>5429582.7899999991</v>
      </c>
      <c r="M34" s="34"/>
      <c r="N34" s="138">
        <f>SUM(N18:N33)</f>
        <v>9988896.290000001</v>
      </c>
      <c r="O34" s="34"/>
      <c r="P34" s="138">
        <f>SUM(P18:P33)</f>
        <v>15418479.080000002</v>
      </c>
      <c r="Q34" s="34"/>
      <c r="R34" s="138">
        <f>SUM(R18:R33)</f>
        <v>16837942.810000002</v>
      </c>
    </row>
    <row r="35" spans="1:18" s="7" customFormat="1" ht="6" customHeight="1" x14ac:dyDescent="0.25">
      <c r="A35" s="17"/>
      <c r="B35" s="17"/>
      <c r="C35" s="17"/>
      <c r="J35" s="139"/>
      <c r="K35" s="139"/>
      <c r="L35" s="34"/>
      <c r="M35" s="34"/>
      <c r="N35" s="34"/>
      <c r="O35" s="34"/>
      <c r="P35" s="34"/>
      <c r="Q35" s="34"/>
      <c r="R35" s="34"/>
    </row>
    <row r="36" spans="1:18" s="7" customFormat="1" ht="12.75" customHeight="1" x14ac:dyDescent="0.3">
      <c r="A36" s="62" t="s">
        <v>187</v>
      </c>
      <c r="B36" s="12"/>
      <c r="C36" s="12"/>
      <c r="J36" s="34"/>
      <c r="K36" s="34"/>
      <c r="L36" s="34"/>
      <c r="M36" s="34"/>
      <c r="N36" s="34"/>
      <c r="O36" s="34"/>
      <c r="P36" s="34"/>
      <c r="Q36" s="34"/>
      <c r="R36" s="34"/>
    </row>
    <row r="37" spans="1:18" s="7" customFormat="1" ht="15" customHeight="1" x14ac:dyDescent="0.25">
      <c r="A37" s="31" t="s">
        <v>36</v>
      </c>
      <c r="B37" s="123"/>
      <c r="C37" s="123"/>
      <c r="D37" s="30"/>
      <c r="E37" s="289" t="s">
        <v>341</v>
      </c>
      <c r="F37" s="289"/>
      <c r="G37" s="289"/>
      <c r="H37" s="289"/>
      <c r="I37" s="88"/>
      <c r="J37" s="44"/>
      <c r="K37" s="44"/>
      <c r="L37" s="44"/>
      <c r="M37" s="44"/>
      <c r="N37" s="44">
        <f t="shared" ref="N37:N39" si="2">P37-L37</f>
        <v>90000</v>
      </c>
      <c r="O37" s="44"/>
      <c r="P37" s="44">
        <v>90000</v>
      </c>
      <c r="Q37" s="44"/>
      <c r="R37" s="44">
        <v>90000</v>
      </c>
    </row>
    <row r="38" spans="1:18" s="7" customFormat="1" ht="12.75" hidden="1" customHeight="1" x14ac:dyDescent="0.25">
      <c r="A38" s="31" t="s">
        <v>37</v>
      </c>
      <c r="B38" s="123"/>
      <c r="C38" s="123"/>
      <c r="D38" s="88"/>
      <c r="E38" s="30">
        <v>5</v>
      </c>
      <c r="F38" s="127" t="s">
        <v>12</v>
      </c>
      <c r="G38" s="30" t="s">
        <v>7</v>
      </c>
      <c r="H38" s="30" t="s">
        <v>10</v>
      </c>
      <c r="I38" s="88"/>
      <c r="J38" s="44"/>
      <c r="K38" s="44"/>
      <c r="L38" s="44"/>
      <c r="M38" s="44"/>
      <c r="N38" s="44">
        <f t="shared" si="2"/>
        <v>0</v>
      </c>
      <c r="O38" s="44"/>
      <c r="P38" s="44"/>
      <c r="Q38" s="44"/>
      <c r="R38" s="44"/>
    </row>
    <row r="39" spans="1:18" s="7" customFormat="1" ht="15" customHeight="1" x14ac:dyDescent="0.25">
      <c r="A39" s="31" t="s">
        <v>38</v>
      </c>
      <c r="B39" s="123"/>
      <c r="C39" s="123"/>
      <c r="D39" s="88"/>
      <c r="E39" s="289" t="s">
        <v>343</v>
      </c>
      <c r="F39" s="289"/>
      <c r="G39" s="289"/>
      <c r="H39" s="289"/>
      <c r="I39" s="88"/>
      <c r="J39" s="44"/>
      <c r="K39" s="44"/>
      <c r="L39" s="44"/>
      <c r="M39" s="44"/>
      <c r="N39" s="44">
        <f t="shared" si="2"/>
        <v>140000</v>
      </c>
      <c r="O39" s="44"/>
      <c r="P39" s="44">
        <v>140000</v>
      </c>
      <c r="Q39" s="44"/>
      <c r="R39" s="44"/>
    </row>
    <row r="40" spans="1:18" s="7" customFormat="1" ht="12.75" hidden="1" customHeight="1" x14ac:dyDescent="0.25">
      <c r="A40" s="31" t="s">
        <v>141</v>
      </c>
      <c r="B40" s="123"/>
      <c r="C40" s="123"/>
      <c r="D40" s="30"/>
      <c r="E40" s="289" t="s">
        <v>385</v>
      </c>
      <c r="F40" s="289"/>
      <c r="G40" s="289"/>
      <c r="H40" s="289"/>
      <c r="I40" s="88"/>
      <c r="J40" s="44"/>
      <c r="K40" s="44"/>
      <c r="L40" s="44"/>
      <c r="M40" s="44"/>
      <c r="N40" s="44"/>
      <c r="O40" s="44"/>
      <c r="P40" s="44"/>
      <c r="Q40" s="44"/>
      <c r="R40" s="44"/>
    </row>
    <row r="41" spans="1:18" s="7" customFormat="1" ht="12.75" hidden="1" customHeight="1" x14ac:dyDescent="0.25">
      <c r="A41" s="31" t="s">
        <v>40</v>
      </c>
      <c r="B41" s="123"/>
      <c r="C41" s="123"/>
      <c r="D41" s="30"/>
      <c r="E41" s="289" t="s">
        <v>386</v>
      </c>
      <c r="F41" s="289"/>
      <c r="G41" s="289"/>
      <c r="H41" s="289"/>
      <c r="I41" s="88"/>
      <c r="J41" s="44"/>
      <c r="K41" s="44"/>
      <c r="L41" s="44"/>
      <c r="M41" s="44"/>
      <c r="N41" s="44">
        <f t="shared" ref="N41:N104" si="3">P41-L41</f>
        <v>0</v>
      </c>
      <c r="O41" s="44"/>
      <c r="P41" s="44"/>
      <c r="Q41" s="44"/>
      <c r="R41" s="44"/>
    </row>
    <row r="42" spans="1:18" s="7" customFormat="1" ht="12.75" hidden="1" customHeight="1" x14ac:dyDescent="0.25">
      <c r="A42" s="31" t="s">
        <v>41</v>
      </c>
      <c r="B42" s="123"/>
      <c r="C42" s="123"/>
      <c r="D42" s="30"/>
      <c r="E42" s="289" t="s">
        <v>387</v>
      </c>
      <c r="F42" s="289"/>
      <c r="G42" s="289"/>
      <c r="H42" s="289"/>
      <c r="I42" s="88"/>
      <c r="J42" s="44"/>
      <c r="K42" s="44"/>
      <c r="L42" s="44"/>
      <c r="M42" s="44"/>
      <c r="N42" s="44">
        <f t="shared" si="3"/>
        <v>0</v>
      </c>
      <c r="O42" s="44"/>
      <c r="P42" s="44"/>
      <c r="Q42" s="44"/>
      <c r="R42" s="44"/>
    </row>
    <row r="43" spans="1:18" s="7" customFormat="1" ht="12.75" hidden="1" customHeight="1" x14ac:dyDescent="0.25">
      <c r="A43" s="31" t="s">
        <v>42</v>
      </c>
      <c r="B43" s="123"/>
      <c r="C43" s="123"/>
      <c r="D43" s="30"/>
      <c r="E43" s="289" t="s">
        <v>388</v>
      </c>
      <c r="F43" s="289"/>
      <c r="G43" s="289"/>
      <c r="H43" s="289"/>
      <c r="I43" s="88"/>
      <c r="J43" s="44"/>
      <c r="K43" s="44"/>
      <c r="L43" s="44"/>
      <c r="M43" s="44"/>
      <c r="N43" s="44">
        <f t="shared" si="3"/>
        <v>0</v>
      </c>
      <c r="O43" s="44"/>
      <c r="P43" s="44"/>
      <c r="Q43" s="44"/>
      <c r="R43" s="44"/>
    </row>
    <row r="44" spans="1:18" s="7" customFormat="1" ht="12.75" hidden="1" customHeight="1" x14ac:dyDescent="0.25">
      <c r="A44" s="31" t="s">
        <v>87</v>
      </c>
      <c r="B44" s="123"/>
      <c r="C44" s="123"/>
      <c r="D44" s="88"/>
      <c r="E44" s="289" t="s">
        <v>389</v>
      </c>
      <c r="F44" s="289"/>
      <c r="G44" s="289"/>
      <c r="H44" s="289"/>
      <c r="I44" s="88"/>
      <c r="J44" s="44"/>
      <c r="K44" s="44"/>
      <c r="L44" s="44"/>
      <c r="M44" s="44"/>
      <c r="N44" s="44">
        <f t="shared" si="3"/>
        <v>0</v>
      </c>
      <c r="O44" s="44"/>
      <c r="P44" s="44"/>
      <c r="Q44" s="44"/>
      <c r="R44" s="44"/>
    </row>
    <row r="45" spans="1:18" s="7" customFormat="1" ht="12.75" hidden="1" customHeight="1" x14ac:dyDescent="0.25">
      <c r="A45" s="31" t="s">
        <v>149</v>
      </c>
      <c r="B45" s="123"/>
      <c r="C45" s="123"/>
      <c r="D45" s="30"/>
      <c r="E45" s="289" t="s">
        <v>390</v>
      </c>
      <c r="F45" s="289"/>
      <c r="G45" s="289"/>
      <c r="H45" s="289"/>
      <c r="I45" s="88"/>
      <c r="J45" s="44"/>
      <c r="K45" s="44"/>
      <c r="L45" s="44"/>
      <c r="M45" s="44"/>
      <c r="N45" s="44">
        <f t="shared" si="3"/>
        <v>0</v>
      </c>
      <c r="O45" s="44"/>
      <c r="P45" s="44"/>
      <c r="Q45" s="44"/>
      <c r="R45" s="44"/>
    </row>
    <row r="46" spans="1:18" s="7" customFormat="1" ht="12.75" hidden="1" customHeight="1" x14ac:dyDescent="0.25">
      <c r="A46" s="31" t="s">
        <v>150</v>
      </c>
      <c r="B46" s="123"/>
      <c r="C46" s="123"/>
      <c r="D46" s="30"/>
      <c r="E46" s="289" t="s">
        <v>391</v>
      </c>
      <c r="F46" s="289"/>
      <c r="G46" s="289"/>
      <c r="H46" s="289"/>
      <c r="I46" s="88"/>
      <c r="J46" s="44"/>
      <c r="K46" s="44"/>
      <c r="L46" s="44"/>
      <c r="M46" s="44"/>
      <c r="N46" s="44">
        <f t="shared" si="3"/>
        <v>0</v>
      </c>
      <c r="O46" s="44"/>
      <c r="P46" s="44"/>
      <c r="Q46" s="44"/>
      <c r="R46" s="44"/>
    </row>
    <row r="47" spans="1:18" s="7" customFormat="1" ht="15" customHeight="1" x14ac:dyDescent="0.25">
      <c r="A47" s="31" t="s">
        <v>43</v>
      </c>
      <c r="B47" s="123"/>
      <c r="C47" s="123"/>
      <c r="D47" s="30"/>
      <c r="E47" s="289" t="s">
        <v>347</v>
      </c>
      <c r="F47" s="289"/>
      <c r="G47" s="289"/>
      <c r="H47" s="289"/>
      <c r="I47" s="88"/>
      <c r="J47" s="44">
        <v>137835.14000000001</v>
      </c>
      <c r="K47" s="44"/>
      <c r="L47" s="44">
        <v>30000</v>
      </c>
      <c r="M47" s="44"/>
      <c r="N47" s="44">
        <f t="shared" si="3"/>
        <v>150000</v>
      </c>
      <c r="O47" s="44"/>
      <c r="P47" s="44">
        <v>180000</v>
      </c>
      <c r="Q47" s="44"/>
      <c r="R47" s="44">
        <v>234000</v>
      </c>
    </row>
    <row r="48" spans="1:18" s="7" customFormat="1" ht="12.75" hidden="1" customHeight="1" x14ac:dyDescent="0.25">
      <c r="A48" s="31" t="s">
        <v>151</v>
      </c>
      <c r="B48" s="123"/>
      <c r="C48" s="123"/>
      <c r="D48" s="30"/>
      <c r="E48" s="289" t="s">
        <v>392</v>
      </c>
      <c r="F48" s="289"/>
      <c r="G48" s="289"/>
      <c r="H48" s="289"/>
      <c r="I48" s="88"/>
      <c r="J48" s="44"/>
      <c r="K48" s="44"/>
      <c r="L48" s="44"/>
      <c r="M48" s="44"/>
      <c r="N48" s="44">
        <f t="shared" si="3"/>
        <v>0</v>
      </c>
      <c r="O48" s="44"/>
      <c r="P48" s="44"/>
      <c r="Q48" s="44"/>
      <c r="R48" s="44"/>
    </row>
    <row r="49" spans="1:18" s="7" customFormat="1" ht="12.75" hidden="1" customHeight="1" x14ac:dyDescent="0.25">
      <c r="A49" s="31" t="s">
        <v>152</v>
      </c>
      <c r="B49" s="123"/>
      <c r="C49" s="123"/>
      <c r="D49" s="30"/>
      <c r="E49" s="289" t="s">
        <v>393</v>
      </c>
      <c r="F49" s="289"/>
      <c r="G49" s="289"/>
      <c r="H49" s="289"/>
      <c r="I49" s="88"/>
      <c r="J49" s="44"/>
      <c r="K49" s="44"/>
      <c r="L49" s="44"/>
      <c r="M49" s="44"/>
      <c r="N49" s="44">
        <f t="shared" si="3"/>
        <v>0</v>
      </c>
      <c r="O49" s="44"/>
      <c r="P49" s="44"/>
      <c r="Q49" s="44"/>
      <c r="R49" s="44"/>
    </row>
    <row r="50" spans="1:18" s="7" customFormat="1" ht="12.75" hidden="1" customHeight="1" x14ac:dyDescent="0.25">
      <c r="A50" s="31" t="s">
        <v>45</v>
      </c>
      <c r="B50" s="123"/>
      <c r="C50" s="123"/>
      <c r="D50" s="30"/>
      <c r="E50" s="289" t="s">
        <v>394</v>
      </c>
      <c r="F50" s="289"/>
      <c r="G50" s="289"/>
      <c r="H50" s="289"/>
      <c r="I50" s="88"/>
      <c r="J50" s="44"/>
      <c r="K50" s="44"/>
      <c r="L50" s="44"/>
      <c r="M50" s="44"/>
      <c r="N50" s="44">
        <f t="shared" si="3"/>
        <v>0</v>
      </c>
      <c r="O50" s="44"/>
      <c r="P50" s="44"/>
      <c r="Q50" s="44"/>
      <c r="R50" s="44"/>
    </row>
    <row r="51" spans="1:18" s="7" customFormat="1" ht="12.75" hidden="1" customHeight="1" x14ac:dyDescent="0.25">
      <c r="A51" s="31" t="s">
        <v>153</v>
      </c>
      <c r="B51" s="123"/>
      <c r="C51" s="123"/>
      <c r="D51" s="88"/>
      <c r="E51" s="289" t="s">
        <v>395</v>
      </c>
      <c r="F51" s="289"/>
      <c r="G51" s="289"/>
      <c r="H51" s="289"/>
      <c r="I51" s="88"/>
      <c r="J51" s="44"/>
      <c r="K51" s="44"/>
      <c r="L51" s="44"/>
      <c r="M51" s="44"/>
      <c r="N51" s="44">
        <f t="shared" si="3"/>
        <v>0</v>
      </c>
      <c r="O51" s="44"/>
      <c r="P51" s="44"/>
      <c r="Q51" s="44"/>
      <c r="R51" s="44"/>
    </row>
    <row r="52" spans="1:18" s="7" customFormat="1" ht="12.75" hidden="1" customHeight="1" x14ac:dyDescent="0.25">
      <c r="A52" s="31" t="s">
        <v>50</v>
      </c>
      <c r="B52" s="123"/>
      <c r="C52" s="123"/>
      <c r="D52" s="30"/>
      <c r="E52" s="289" t="s">
        <v>396</v>
      </c>
      <c r="F52" s="289"/>
      <c r="G52" s="289"/>
      <c r="H52" s="289"/>
      <c r="I52" s="88"/>
      <c r="J52" s="44"/>
      <c r="K52" s="44"/>
      <c r="L52" s="44"/>
      <c r="M52" s="44"/>
      <c r="N52" s="44">
        <f t="shared" si="3"/>
        <v>0</v>
      </c>
      <c r="O52" s="44"/>
      <c r="P52" s="44"/>
      <c r="Q52" s="44"/>
      <c r="R52" s="44"/>
    </row>
    <row r="53" spans="1:18" s="7" customFormat="1" ht="15" customHeight="1" x14ac:dyDescent="0.25">
      <c r="A53" s="31" t="s">
        <v>47</v>
      </c>
      <c r="B53" s="123"/>
      <c r="C53" s="123"/>
      <c r="D53" s="88"/>
      <c r="E53" s="289" t="s">
        <v>349</v>
      </c>
      <c r="F53" s="289"/>
      <c r="G53" s="289"/>
      <c r="H53" s="289"/>
      <c r="I53" s="88"/>
      <c r="J53" s="44"/>
      <c r="K53" s="44"/>
      <c r="L53" s="44"/>
      <c r="M53" s="44"/>
      <c r="N53" s="44">
        <f t="shared" si="3"/>
        <v>30000</v>
      </c>
      <c r="O53" s="44"/>
      <c r="P53" s="44">
        <v>30000</v>
      </c>
      <c r="Q53" s="44"/>
      <c r="R53" s="44">
        <v>50000</v>
      </c>
    </row>
    <row r="54" spans="1:18" s="7" customFormat="1" ht="12.75" hidden="1" customHeight="1" x14ac:dyDescent="0.25">
      <c r="A54" s="31" t="s">
        <v>49</v>
      </c>
      <c r="B54" s="123"/>
      <c r="C54" s="123"/>
      <c r="D54" s="30"/>
      <c r="E54" s="30">
        <v>5</v>
      </c>
      <c r="F54" s="127" t="s">
        <v>12</v>
      </c>
      <c r="G54" s="30" t="s">
        <v>33</v>
      </c>
      <c r="H54" s="30" t="s">
        <v>8</v>
      </c>
      <c r="I54" s="88"/>
      <c r="J54" s="44"/>
      <c r="K54" s="44"/>
      <c r="L54" s="44"/>
      <c r="M54" s="44"/>
      <c r="N54" s="44">
        <f t="shared" si="3"/>
        <v>0</v>
      </c>
      <c r="O54" s="44"/>
      <c r="P54" s="44"/>
      <c r="Q54" s="44"/>
      <c r="R54" s="44"/>
    </row>
    <row r="55" spans="1:18" s="7" customFormat="1" ht="12.75" hidden="1" customHeight="1" x14ac:dyDescent="0.25">
      <c r="A55" s="31" t="s">
        <v>51</v>
      </c>
      <c r="B55" s="123"/>
      <c r="C55" s="123"/>
      <c r="D55" s="30"/>
      <c r="E55" s="30">
        <v>5</v>
      </c>
      <c r="F55" s="127" t="s">
        <v>12</v>
      </c>
      <c r="G55" s="30" t="s">
        <v>33</v>
      </c>
      <c r="H55" s="30" t="s">
        <v>10</v>
      </c>
      <c r="I55" s="88"/>
      <c r="J55" s="44"/>
      <c r="K55" s="44"/>
      <c r="L55" s="44"/>
      <c r="M55" s="44"/>
      <c r="N55" s="44">
        <f t="shared" si="3"/>
        <v>0</v>
      </c>
      <c r="O55" s="44"/>
      <c r="P55" s="44"/>
      <c r="Q55" s="44"/>
      <c r="R55" s="44"/>
    </row>
    <row r="56" spans="1:18" s="7" customFormat="1" ht="12.75" hidden="1" customHeight="1" x14ac:dyDescent="0.25">
      <c r="A56" s="31" t="s">
        <v>47</v>
      </c>
      <c r="B56" s="123"/>
      <c r="C56" s="123"/>
      <c r="D56" s="30"/>
      <c r="E56" s="30">
        <v>5</v>
      </c>
      <c r="F56" s="127" t="s">
        <v>12</v>
      </c>
      <c r="G56" s="30" t="s">
        <v>28</v>
      </c>
      <c r="H56" s="124" t="s">
        <v>48</v>
      </c>
      <c r="I56" s="88"/>
      <c r="J56" s="44"/>
      <c r="K56" s="44"/>
      <c r="L56" s="44"/>
      <c r="M56" s="44"/>
      <c r="N56" s="44">
        <f t="shared" si="3"/>
        <v>0</v>
      </c>
      <c r="O56" s="44"/>
      <c r="P56" s="44"/>
      <c r="Q56" s="44"/>
      <c r="R56" s="44"/>
    </row>
    <row r="57" spans="1:18" s="7" customFormat="1" ht="15" customHeight="1" x14ac:dyDescent="0.25">
      <c r="A57" s="31" t="s">
        <v>52</v>
      </c>
      <c r="B57" s="123"/>
      <c r="C57" s="123"/>
      <c r="D57" s="88"/>
      <c r="E57" s="289" t="s">
        <v>350</v>
      </c>
      <c r="F57" s="289"/>
      <c r="G57" s="289"/>
      <c r="H57" s="289"/>
      <c r="I57" s="88"/>
      <c r="J57" s="44"/>
      <c r="K57" s="44"/>
      <c r="L57" s="44"/>
      <c r="M57" s="44"/>
      <c r="N57" s="44">
        <f t="shared" si="3"/>
        <v>5000</v>
      </c>
      <c r="O57" s="44"/>
      <c r="P57" s="44">
        <v>5000</v>
      </c>
      <c r="Q57" s="44"/>
      <c r="R57" s="44">
        <v>5000</v>
      </c>
    </row>
    <row r="58" spans="1:18" s="7" customFormat="1" ht="15" customHeight="1" x14ac:dyDescent="0.25">
      <c r="A58" s="31" t="s">
        <v>54</v>
      </c>
      <c r="B58" s="123"/>
      <c r="C58" s="123"/>
      <c r="D58" s="88"/>
      <c r="E58" s="289" t="s">
        <v>351</v>
      </c>
      <c r="F58" s="289"/>
      <c r="G58" s="289"/>
      <c r="H58" s="289"/>
      <c r="I58" s="88"/>
      <c r="J58" s="44">
        <v>16921.240000000002</v>
      </c>
      <c r="K58" s="44"/>
      <c r="L58" s="44">
        <v>7960.2</v>
      </c>
      <c r="M58" s="44"/>
      <c r="N58" s="44">
        <f>P58-L58</f>
        <v>16039.8</v>
      </c>
      <c r="O58" s="44"/>
      <c r="P58" s="44">
        <v>24000</v>
      </c>
      <c r="Q58" s="44"/>
      <c r="R58" s="44">
        <v>24000</v>
      </c>
    </row>
    <row r="59" spans="1:18" s="7" customFormat="1" ht="15" customHeight="1" x14ac:dyDescent="0.25">
      <c r="A59" s="31" t="s">
        <v>55</v>
      </c>
      <c r="B59" s="123"/>
      <c r="C59" s="123"/>
      <c r="D59" s="88"/>
      <c r="E59" s="289" t="s">
        <v>352</v>
      </c>
      <c r="F59" s="289"/>
      <c r="G59" s="289"/>
      <c r="H59" s="289"/>
      <c r="I59" s="88"/>
      <c r="J59" s="44">
        <v>165961.29</v>
      </c>
      <c r="K59" s="44"/>
      <c r="L59" s="44">
        <v>54000</v>
      </c>
      <c r="M59" s="44"/>
      <c r="N59" s="44">
        <f t="shared" si="3"/>
        <v>126000</v>
      </c>
      <c r="O59" s="44"/>
      <c r="P59" s="44">
        <v>180000</v>
      </c>
      <c r="Q59" s="44"/>
      <c r="R59" s="44">
        <v>180000</v>
      </c>
    </row>
    <row r="60" spans="1:18" s="7" customFormat="1" ht="12.75" hidden="1" customHeight="1" x14ac:dyDescent="0.25">
      <c r="A60" s="31" t="s">
        <v>56</v>
      </c>
      <c r="B60" s="123"/>
      <c r="C60" s="123"/>
      <c r="D60" s="88"/>
      <c r="E60" s="289" t="s">
        <v>410</v>
      </c>
      <c r="F60" s="289"/>
      <c r="G60" s="289"/>
      <c r="H60" s="289"/>
      <c r="I60" s="88"/>
      <c r="J60" s="44"/>
      <c r="K60" s="44"/>
      <c r="L60" s="44"/>
      <c r="M60" s="44"/>
      <c r="N60" s="44">
        <f t="shared" si="3"/>
        <v>0</v>
      </c>
      <c r="O60" s="44"/>
      <c r="P60" s="44"/>
      <c r="Q60" s="44"/>
      <c r="R60" s="44"/>
    </row>
    <row r="61" spans="1:18" s="7" customFormat="1" ht="12.75" hidden="1" customHeight="1" x14ac:dyDescent="0.25">
      <c r="A61" s="31" t="s">
        <v>65</v>
      </c>
      <c r="B61" s="123"/>
      <c r="C61" s="123"/>
      <c r="D61" s="88"/>
      <c r="E61" s="289" t="s">
        <v>411</v>
      </c>
      <c r="F61" s="289"/>
      <c r="G61" s="289"/>
      <c r="H61" s="289"/>
      <c r="I61" s="88"/>
      <c r="J61" s="44"/>
      <c r="K61" s="44"/>
      <c r="L61" s="44"/>
      <c r="M61" s="44"/>
      <c r="N61" s="44">
        <f t="shared" si="3"/>
        <v>0</v>
      </c>
      <c r="O61" s="44"/>
      <c r="P61" s="44"/>
      <c r="Q61" s="44"/>
      <c r="R61" s="44"/>
    </row>
    <row r="62" spans="1:18" s="7" customFormat="1" ht="15" customHeight="1" x14ac:dyDescent="0.25">
      <c r="A62" s="31" t="s">
        <v>72</v>
      </c>
      <c r="B62" s="123"/>
      <c r="C62" s="123"/>
      <c r="D62" s="88"/>
      <c r="E62" s="289" t="s">
        <v>360</v>
      </c>
      <c r="F62" s="289"/>
      <c r="G62" s="289"/>
      <c r="H62" s="289"/>
      <c r="I62" s="88"/>
      <c r="J62" s="44"/>
      <c r="K62" s="44"/>
      <c r="L62" s="44"/>
      <c r="M62" s="44"/>
      <c r="N62" s="44">
        <f t="shared" ref="N62:N67" si="4">P62-L62</f>
        <v>60000</v>
      </c>
      <c r="O62" s="44"/>
      <c r="P62" s="44">
        <v>60000</v>
      </c>
      <c r="Q62" s="44"/>
      <c r="R62" s="44">
        <v>60000</v>
      </c>
    </row>
    <row r="63" spans="1:18" s="7" customFormat="1" ht="15" customHeight="1" x14ac:dyDescent="0.25">
      <c r="A63" s="31" t="s">
        <v>75</v>
      </c>
      <c r="B63" s="123"/>
      <c r="C63" s="123"/>
      <c r="D63" s="88"/>
      <c r="E63" s="289" t="s">
        <v>424</v>
      </c>
      <c r="F63" s="289"/>
      <c r="G63" s="289"/>
      <c r="H63" s="289"/>
      <c r="I63" s="88"/>
      <c r="J63" s="44"/>
      <c r="K63" s="44"/>
      <c r="L63" s="44"/>
      <c r="M63" s="44"/>
      <c r="N63" s="44">
        <f t="shared" si="4"/>
        <v>50000</v>
      </c>
      <c r="O63" s="44"/>
      <c r="P63" s="44">
        <v>50000</v>
      </c>
      <c r="Q63" s="44"/>
      <c r="R63" s="44">
        <v>50000</v>
      </c>
    </row>
    <row r="64" spans="1:18" s="7" customFormat="1" ht="12.75" hidden="1" customHeight="1" x14ac:dyDescent="0.25">
      <c r="A64" s="31" t="s">
        <v>74</v>
      </c>
      <c r="B64" s="123"/>
      <c r="C64" s="123"/>
      <c r="D64" s="88"/>
      <c r="E64" s="289" t="s">
        <v>362</v>
      </c>
      <c r="F64" s="289"/>
      <c r="G64" s="289"/>
      <c r="H64" s="289"/>
      <c r="I64" s="88"/>
      <c r="J64" s="44"/>
      <c r="K64" s="44"/>
      <c r="L64" s="44"/>
      <c r="M64" s="44"/>
      <c r="N64" s="44">
        <f t="shared" si="4"/>
        <v>0</v>
      </c>
      <c r="O64" s="44"/>
      <c r="P64" s="44"/>
      <c r="Q64" s="44"/>
      <c r="R64" s="44"/>
    </row>
    <row r="65" spans="1:20" s="7" customFormat="1" ht="15" customHeight="1" x14ac:dyDescent="0.25">
      <c r="A65" s="31" t="s">
        <v>76</v>
      </c>
      <c r="B65" s="123"/>
      <c r="C65" s="123"/>
      <c r="D65" s="88"/>
      <c r="E65" s="289" t="s">
        <v>442</v>
      </c>
      <c r="F65" s="289"/>
      <c r="G65" s="289"/>
      <c r="H65" s="289"/>
      <c r="I65" s="88"/>
      <c r="J65" s="44"/>
      <c r="K65" s="44"/>
      <c r="L65" s="44"/>
      <c r="M65" s="44"/>
      <c r="N65" s="44">
        <f t="shared" si="4"/>
        <v>20000</v>
      </c>
      <c r="O65" s="44"/>
      <c r="P65" s="44">
        <v>20000</v>
      </c>
      <c r="Q65" s="44"/>
      <c r="R65" s="44">
        <v>20000</v>
      </c>
    </row>
    <row r="66" spans="1:20" s="7" customFormat="1" ht="15" customHeight="1" x14ac:dyDescent="0.25">
      <c r="A66" s="31" t="s">
        <v>60</v>
      </c>
      <c r="B66" s="123"/>
      <c r="C66" s="123"/>
      <c r="D66" s="88"/>
      <c r="E66" s="289" t="s">
        <v>365</v>
      </c>
      <c r="F66" s="289"/>
      <c r="G66" s="289"/>
      <c r="H66" s="289"/>
      <c r="I66" s="88"/>
      <c r="J66" s="44"/>
      <c r="K66" s="44"/>
      <c r="L66" s="44"/>
      <c r="M66" s="44"/>
      <c r="N66" s="44">
        <f t="shared" si="4"/>
        <v>10000</v>
      </c>
      <c r="O66" s="44"/>
      <c r="P66" s="44">
        <v>10000</v>
      </c>
      <c r="Q66" s="44"/>
      <c r="R66" s="44">
        <v>250000</v>
      </c>
    </row>
    <row r="67" spans="1:20" s="7" customFormat="1" ht="15" customHeight="1" x14ac:dyDescent="0.25">
      <c r="A67" s="31" t="s">
        <v>61</v>
      </c>
      <c r="B67" s="123"/>
      <c r="C67" s="123"/>
      <c r="D67" s="88"/>
      <c r="E67" s="289" t="s">
        <v>366</v>
      </c>
      <c r="F67" s="289"/>
      <c r="G67" s="289"/>
      <c r="H67" s="289"/>
      <c r="I67" s="88"/>
      <c r="J67" s="44"/>
      <c r="K67" s="44"/>
      <c r="L67" s="44"/>
      <c r="M67" s="44"/>
      <c r="N67" s="44">
        <f t="shared" si="4"/>
        <v>20000</v>
      </c>
      <c r="O67" s="44"/>
      <c r="P67" s="44">
        <v>20000</v>
      </c>
      <c r="Q67" s="44"/>
      <c r="R67" s="44">
        <v>20000</v>
      </c>
    </row>
    <row r="68" spans="1:20" s="7" customFormat="1" ht="12.75" hidden="1" customHeight="1" x14ac:dyDescent="0.25">
      <c r="A68" s="31" t="s">
        <v>62</v>
      </c>
      <c r="B68" s="123"/>
      <c r="C68" s="123"/>
      <c r="D68" s="88"/>
      <c r="E68" s="289" t="s">
        <v>443</v>
      </c>
      <c r="F68" s="289"/>
      <c r="G68" s="289"/>
      <c r="H68" s="289"/>
      <c r="I68" s="88"/>
      <c r="J68" s="44"/>
      <c r="K68" s="44"/>
      <c r="L68" s="44"/>
      <c r="M68" s="44"/>
      <c r="N68" s="44">
        <f t="shared" si="3"/>
        <v>0</v>
      </c>
      <c r="O68" s="44"/>
      <c r="P68" s="44"/>
      <c r="Q68" s="44"/>
      <c r="R68" s="44"/>
    </row>
    <row r="69" spans="1:20" s="7" customFormat="1" ht="12.75" hidden="1" customHeight="1" x14ac:dyDescent="0.25">
      <c r="A69" s="31" t="s">
        <v>154</v>
      </c>
      <c r="B69" s="123"/>
      <c r="C69" s="123"/>
      <c r="D69" s="88"/>
      <c r="E69" s="289" t="s">
        <v>444</v>
      </c>
      <c r="F69" s="289"/>
      <c r="G69" s="289"/>
      <c r="H69" s="289"/>
      <c r="I69" s="88"/>
      <c r="J69" s="44"/>
      <c r="K69" s="44"/>
      <c r="L69" s="44"/>
      <c r="M69" s="44"/>
      <c r="N69" s="44">
        <f t="shared" si="3"/>
        <v>0</v>
      </c>
      <c r="O69" s="44"/>
      <c r="P69" s="44"/>
      <c r="Q69" s="44"/>
      <c r="R69" s="44"/>
    </row>
    <row r="70" spans="1:20" s="7" customFormat="1" ht="12.75" hidden="1" customHeight="1" x14ac:dyDescent="0.25">
      <c r="A70" s="31" t="s">
        <v>155</v>
      </c>
      <c r="B70" s="123"/>
      <c r="C70" s="123"/>
      <c r="D70" s="88"/>
      <c r="E70" s="289" t="s">
        <v>445</v>
      </c>
      <c r="F70" s="289"/>
      <c r="G70" s="289"/>
      <c r="H70" s="289"/>
      <c r="I70" s="88"/>
      <c r="J70" s="44"/>
      <c r="K70" s="44"/>
      <c r="L70" s="44"/>
      <c r="M70" s="44"/>
      <c r="N70" s="44">
        <f t="shared" si="3"/>
        <v>0</v>
      </c>
      <c r="O70" s="44"/>
      <c r="P70" s="44"/>
      <c r="Q70" s="44"/>
      <c r="R70" s="44"/>
    </row>
    <row r="71" spans="1:20" s="7" customFormat="1" ht="12.75" hidden="1" customHeight="1" x14ac:dyDescent="0.25">
      <c r="A71" s="31" t="s">
        <v>62</v>
      </c>
      <c r="B71" s="123"/>
      <c r="C71" s="123"/>
      <c r="D71" s="88"/>
      <c r="E71" s="289" t="s">
        <v>446</v>
      </c>
      <c r="F71" s="289"/>
      <c r="G71" s="289"/>
      <c r="H71" s="289"/>
      <c r="I71" s="88"/>
      <c r="J71" s="44"/>
      <c r="K71" s="44"/>
      <c r="L71" s="44"/>
      <c r="M71" s="44"/>
      <c r="N71" s="44">
        <f t="shared" si="3"/>
        <v>0</v>
      </c>
      <c r="O71" s="44"/>
      <c r="P71" s="44"/>
      <c r="Q71" s="44"/>
      <c r="R71" s="44"/>
    </row>
    <row r="72" spans="1:20" s="7" customFormat="1" ht="15" customHeight="1" x14ac:dyDescent="0.25">
      <c r="A72" s="31" t="s">
        <v>57</v>
      </c>
      <c r="B72" s="123"/>
      <c r="C72" s="123"/>
      <c r="D72" s="88"/>
      <c r="E72" s="289" t="s">
        <v>369</v>
      </c>
      <c r="F72" s="289"/>
      <c r="G72" s="289"/>
      <c r="H72" s="289"/>
      <c r="I72" s="88"/>
      <c r="J72" s="44"/>
      <c r="K72" s="44"/>
      <c r="L72" s="44"/>
      <c r="M72" s="44"/>
      <c r="N72" s="44">
        <f t="shared" ref="N72" si="5">P72-L72</f>
        <v>15000</v>
      </c>
      <c r="O72" s="44"/>
      <c r="P72" s="44">
        <v>15000</v>
      </c>
      <c r="Q72" s="44"/>
      <c r="R72" s="44">
        <v>15000</v>
      </c>
    </row>
    <row r="73" spans="1:20" s="7" customFormat="1" ht="15" customHeight="1" x14ac:dyDescent="0.25">
      <c r="A73" s="31" t="s">
        <v>64</v>
      </c>
      <c r="B73" s="123"/>
      <c r="C73" s="123"/>
      <c r="D73" s="88"/>
      <c r="E73" s="289" t="s">
        <v>370</v>
      </c>
      <c r="F73" s="289"/>
      <c r="G73" s="289"/>
      <c r="H73" s="289"/>
      <c r="I73" s="88"/>
      <c r="J73" s="44">
        <v>16366</v>
      </c>
      <c r="K73" s="44"/>
      <c r="L73" s="44">
        <v>7840</v>
      </c>
      <c r="M73" s="44"/>
      <c r="N73" s="44">
        <f t="shared" si="3"/>
        <v>52160</v>
      </c>
      <c r="O73" s="44"/>
      <c r="P73" s="44">
        <v>60000</v>
      </c>
      <c r="Q73" s="44"/>
      <c r="R73" s="44">
        <v>60000</v>
      </c>
      <c r="T73" s="7">
        <v>128750</v>
      </c>
    </row>
    <row r="74" spans="1:20" s="7" customFormat="1" ht="12.75" hidden="1" customHeight="1" x14ac:dyDescent="0.25">
      <c r="A74" s="31" t="s">
        <v>156</v>
      </c>
      <c r="B74" s="123"/>
      <c r="C74" s="123"/>
      <c r="D74" s="88"/>
      <c r="E74" s="289" t="s">
        <v>447</v>
      </c>
      <c r="F74" s="289"/>
      <c r="G74" s="289"/>
      <c r="H74" s="289"/>
      <c r="I74" s="88"/>
      <c r="J74" s="44"/>
      <c r="K74" s="44"/>
      <c r="L74" s="44"/>
      <c r="M74" s="44"/>
      <c r="N74" s="44">
        <f t="shared" si="3"/>
        <v>0</v>
      </c>
      <c r="O74" s="44"/>
      <c r="P74" s="44"/>
      <c r="Q74" s="44"/>
      <c r="R74" s="44"/>
    </row>
    <row r="75" spans="1:20" s="7" customFormat="1" ht="12.75" hidden="1" customHeight="1" x14ac:dyDescent="0.25">
      <c r="A75" s="31" t="s">
        <v>65</v>
      </c>
      <c r="B75" s="123"/>
      <c r="C75" s="123"/>
      <c r="D75" s="88"/>
      <c r="E75" s="289" t="s">
        <v>448</v>
      </c>
      <c r="F75" s="289"/>
      <c r="G75" s="289"/>
      <c r="H75" s="289"/>
      <c r="I75" s="88"/>
      <c r="J75" s="44"/>
      <c r="K75" s="44"/>
      <c r="L75" s="44"/>
      <c r="M75" s="44"/>
      <c r="N75" s="44">
        <f t="shared" si="3"/>
        <v>0</v>
      </c>
      <c r="O75" s="44"/>
      <c r="P75" s="44"/>
      <c r="Q75" s="44"/>
      <c r="R75" s="44"/>
    </row>
    <row r="76" spans="1:20" s="7" customFormat="1" ht="12.75" hidden="1" customHeight="1" x14ac:dyDescent="0.25">
      <c r="A76" s="31" t="s">
        <v>67</v>
      </c>
      <c r="B76" s="123"/>
      <c r="C76" s="123"/>
      <c r="D76" s="88"/>
      <c r="E76" s="289" t="s">
        <v>449</v>
      </c>
      <c r="F76" s="289"/>
      <c r="G76" s="289"/>
      <c r="H76" s="289"/>
      <c r="I76" s="88"/>
      <c r="J76" s="44"/>
      <c r="K76" s="44"/>
      <c r="L76" s="44"/>
      <c r="M76" s="44"/>
      <c r="N76" s="44">
        <f t="shared" si="3"/>
        <v>0</v>
      </c>
      <c r="O76" s="44"/>
      <c r="P76" s="44"/>
      <c r="Q76" s="44"/>
      <c r="R76" s="44"/>
    </row>
    <row r="77" spans="1:20" s="7" customFormat="1" ht="12.75" hidden="1" customHeight="1" x14ac:dyDescent="0.25">
      <c r="A77" s="31" t="s">
        <v>157</v>
      </c>
      <c r="B77" s="123"/>
      <c r="C77" s="123"/>
      <c r="D77" s="88"/>
      <c r="E77" s="289" t="s">
        <v>450</v>
      </c>
      <c r="F77" s="289"/>
      <c r="G77" s="289"/>
      <c r="H77" s="289"/>
      <c r="I77" s="88"/>
      <c r="J77" s="44"/>
      <c r="K77" s="44"/>
      <c r="L77" s="44"/>
      <c r="M77" s="44"/>
      <c r="N77" s="44">
        <f t="shared" si="3"/>
        <v>0</v>
      </c>
      <c r="O77" s="44"/>
      <c r="P77" s="44"/>
      <c r="Q77" s="44"/>
      <c r="R77" s="44"/>
    </row>
    <row r="78" spans="1:20" s="7" customFormat="1" ht="12.75" hidden="1" customHeight="1" x14ac:dyDescent="0.25">
      <c r="A78" s="31" t="s">
        <v>158</v>
      </c>
      <c r="B78" s="123"/>
      <c r="C78" s="123"/>
      <c r="D78" s="88"/>
      <c r="E78" s="289" t="s">
        <v>451</v>
      </c>
      <c r="F78" s="289"/>
      <c r="G78" s="289"/>
      <c r="H78" s="289"/>
      <c r="I78" s="88"/>
      <c r="J78" s="44"/>
      <c r="K78" s="44"/>
      <c r="L78" s="44"/>
      <c r="M78" s="44"/>
      <c r="N78" s="44">
        <f t="shared" si="3"/>
        <v>0</v>
      </c>
      <c r="O78" s="44"/>
      <c r="P78" s="44"/>
      <c r="Q78" s="44"/>
      <c r="R78" s="44"/>
    </row>
    <row r="79" spans="1:20" s="7" customFormat="1" ht="12.75" hidden="1" customHeight="1" x14ac:dyDescent="0.25">
      <c r="A79" s="31" t="s">
        <v>68</v>
      </c>
      <c r="B79" s="123"/>
      <c r="C79" s="123"/>
      <c r="D79" s="88"/>
      <c r="E79" s="289" t="s">
        <v>452</v>
      </c>
      <c r="F79" s="289"/>
      <c r="G79" s="289"/>
      <c r="H79" s="289"/>
      <c r="I79" s="88"/>
      <c r="J79" s="44"/>
      <c r="K79" s="44"/>
      <c r="L79" s="44"/>
      <c r="M79" s="44"/>
      <c r="N79" s="44">
        <f t="shared" si="3"/>
        <v>0</v>
      </c>
      <c r="O79" s="44"/>
      <c r="P79" s="44"/>
      <c r="Q79" s="44"/>
      <c r="R79" s="44"/>
    </row>
    <row r="80" spans="1:20" s="7" customFormat="1" ht="12.75" hidden="1" customHeight="1" x14ac:dyDescent="0.25">
      <c r="A80" s="31" t="s">
        <v>159</v>
      </c>
      <c r="B80" s="123"/>
      <c r="C80" s="123"/>
      <c r="D80" s="88"/>
      <c r="E80" s="289" t="s">
        <v>453</v>
      </c>
      <c r="F80" s="289"/>
      <c r="G80" s="289"/>
      <c r="H80" s="289"/>
      <c r="I80" s="88"/>
      <c r="J80" s="44"/>
      <c r="K80" s="44"/>
      <c r="L80" s="44"/>
      <c r="M80" s="44"/>
      <c r="N80" s="44">
        <f t="shared" si="3"/>
        <v>0</v>
      </c>
      <c r="O80" s="44"/>
      <c r="P80" s="44"/>
      <c r="Q80" s="44"/>
      <c r="R80" s="44"/>
    </row>
    <row r="81" spans="1:18" s="7" customFormat="1" ht="12.75" hidden="1" customHeight="1" x14ac:dyDescent="0.25">
      <c r="A81" s="31" t="s">
        <v>160</v>
      </c>
      <c r="B81" s="123"/>
      <c r="C81" s="123"/>
      <c r="D81" s="88"/>
      <c r="E81" s="289" t="s">
        <v>454</v>
      </c>
      <c r="F81" s="289"/>
      <c r="G81" s="289"/>
      <c r="H81" s="289"/>
      <c r="I81" s="88"/>
      <c r="J81" s="44"/>
      <c r="K81" s="44"/>
      <c r="L81" s="44"/>
      <c r="M81" s="44"/>
      <c r="N81" s="44">
        <f t="shared" si="3"/>
        <v>0</v>
      </c>
      <c r="O81" s="44"/>
      <c r="P81" s="44"/>
      <c r="Q81" s="44"/>
      <c r="R81" s="44"/>
    </row>
    <row r="82" spans="1:18" s="7" customFormat="1" ht="12.75" hidden="1" customHeight="1" x14ac:dyDescent="0.25">
      <c r="A82" s="31" t="s">
        <v>70</v>
      </c>
      <c r="B82" s="123"/>
      <c r="C82" s="123"/>
      <c r="D82" s="88"/>
      <c r="E82" s="289" t="s">
        <v>455</v>
      </c>
      <c r="F82" s="289"/>
      <c r="G82" s="289"/>
      <c r="H82" s="289"/>
      <c r="I82" s="88"/>
      <c r="J82" s="44"/>
      <c r="K82" s="44"/>
      <c r="L82" s="44"/>
      <c r="M82" s="44"/>
      <c r="N82" s="44">
        <f t="shared" si="3"/>
        <v>0</v>
      </c>
      <c r="O82" s="44"/>
      <c r="P82" s="44"/>
      <c r="Q82" s="44"/>
      <c r="R82" s="44"/>
    </row>
    <row r="83" spans="1:18" s="7" customFormat="1" ht="12.75" hidden="1" customHeight="1" x14ac:dyDescent="0.25">
      <c r="A83" s="31" t="s">
        <v>161</v>
      </c>
      <c r="B83" s="123"/>
      <c r="C83" s="123"/>
      <c r="D83" s="88"/>
      <c r="E83" s="289" t="s">
        <v>371</v>
      </c>
      <c r="F83" s="289"/>
      <c r="G83" s="289"/>
      <c r="H83" s="289"/>
      <c r="I83" s="88"/>
      <c r="J83" s="44"/>
      <c r="K83" s="44"/>
      <c r="L83" s="44"/>
      <c r="M83" s="44"/>
      <c r="N83" s="44">
        <f t="shared" si="3"/>
        <v>0</v>
      </c>
      <c r="O83" s="44"/>
      <c r="P83" s="44"/>
      <c r="Q83" s="44"/>
      <c r="R83" s="44"/>
    </row>
    <row r="84" spans="1:18" s="7" customFormat="1" ht="12.75" hidden="1" customHeight="1" x14ac:dyDescent="0.25">
      <c r="A84" s="31" t="s">
        <v>71</v>
      </c>
      <c r="B84" s="123"/>
      <c r="C84" s="123"/>
      <c r="D84" s="88"/>
      <c r="E84" s="289" t="s">
        <v>456</v>
      </c>
      <c r="F84" s="289"/>
      <c r="G84" s="289"/>
      <c r="H84" s="289"/>
      <c r="I84" s="88"/>
      <c r="J84" s="44"/>
      <c r="K84" s="44"/>
      <c r="L84" s="44"/>
      <c r="M84" s="44"/>
      <c r="N84" s="44">
        <f t="shared" si="3"/>
        <v>0</v>
      </c>
      <c r="O84" s="44"/>
      <c r="P84" s="44"/>
      <c r="Q84" s="44"/>
      <c r="R84" s="44"/>
    </row>
    <row r="85" spans="1:18" s="7" customFormat="1" ht="12.75" hidden="1" customHeight="1" x14ac:dyDescent="0.25">
      <c r="A85" s="31" t="s">
        <v>163</v>
      </c>
      <c r="B85" s="123"/>
      <c r="C85" s="123"/>
      <c r="D85" s="88"/>
      <c r="E85" s="289" t="s">
        <v>457</v>
      </c>
      <c r="F85" s="289"/>
      <c r="G85" s="289"/>
      <c r="H85" s="289"/>
      <c r="I85" s="88"/>
      <c r="J85" s="44"/>
      <c r="K85" s="44"/>
      <c r="L85" s="44"/>
      <c r="M85" s="44"/>
      <c r="N85" s="44">
        <f t="shared" si="3"/>
        <v>0</v>
      </c>
      <c r="O85" s="44"/>
      <c r="P85" s="44"/>
      <c r="Q85" s="44"/>
      <c r="R85" s="44"/>
    </row>
    <row r="86" spans="1:18" s="7" customFormat="1" ht="12.75" hidden="1" customHeight="1" x14ac:dyDescent="0.25">
      <c r="A86" s="31" t="s">
        <v>164</v>
      </c>
      <c r="B86" s="123"/>
      <c r="C86" s="123"/>
      <c r="D86" s="88"/>
      <c r="E86" s="289" t="s">
        <v>458</v>
      </c>
      <c r="F86" s="289"/>
      <c r="G86" s="289"/>
      <c r="H86" s="289"/>
      <c r="I86" s="88"/>
      <c r="J86" s="44"/>
      <c r="K86" s="44"/>
      <c r="L86" s="44"/>
      <c r="M86" s="44"/>
      <c r="N86" s="44">
        <f t="shared" si="3"/>
        <v>0</v>
      </c>
      <c r="O86" s="44"/>
      <c r="P86" s="44"/>
      <c r="Q86" s="44"/>
      <c r="R86" s="44"/>
    </row>
    <row r="87" spans="1:18" s="7" customFormat="1" ht="12.75" hidden="1" customHeight="1" x14ac:dyDescent="0.25">
      <c r="A87" s="31" t="s">
        <v>165</v>
      </c>
      <c r="B87" s="123"/>
      <c r="C87" s="123"/>
      <c r="D87" s="88"/>
      <c r="E87" s="289" t="s">
        <v>459</v>
      </c>
      <c r="F87" s="289"/>
      <c r="G87" s="289"/>
      <c r="H87" s="289"/>
      <c r="I87" s="88"/>
      <c r="J87" s="44"/>
      <c r="K87" s="44"/>
      <c r="L87" s="44"/>
      <c r="M87" s="44"/>
      <c r="N87" s="44">
        <f t="shared" si="3"/>
        <v>0</v>
      </c>
      <c r="O87" s="44"/>
      <c r="P87" s="44"/>
      <c r="Q87" s="44"/>
      <c r="R87" s="44"/>
    </row>
    <row r="88" spans="1:18" s="7" customFormat="1" ht="12.75" hidden="1" customHeight="1" x14ac:dyDescent="0.25">
      <c r="A88" s="31" t="s">
        <v>166</v>
      </c>
      <c r="B88" s="123"/>
      <c r="C88" s="123"/>
      <c r="D88" s="88"/>
      <c r="E88" s="289" t="s">
        <v>460</v>
      </c>
      <c r="F88" s="289"/>
      <c r="G88" s="289"/>
      <c r="H88" s="289"/>
      <c r="I88" s="88"/>
      <c r="J88" s="44"/>
      <c r="K88" s="44"/>
      <c r="L88" s="44"/>
      <c r="M88" s="44"/>
      <c r="N88" s="44">
        <f t="shared" si="3"/>
        <v>0</v>
      </c>
      <c r="O88" s="44"/>
      <c r="P88" s="44"/>
      <c r="Q88" s="44"/>
      <c r="R88" s="44"/>
    </row>
    <row r="89" spans="1:18" s="7" customFormat="1" ht="12.75" hidden="1" customHeight="1" x14ac:dyDescent="0.25">
      <c r="A89" s="31" t="s">
        <v>167</v>
      </c>
      <c r="B89" s="123"/>
      <c r="C89" s="123"/>
      <c r="D89" s="88"/>
      <c r="E89" s="289" t="s">
        <v>461</v>
      </c>
      <c r="F89" s="289"/>
      <c r="G89" s="289"/>
      <c r="H89" s="289"/>
      <c r="I89" s="88"/>
      <c r="J89" s="44"/>
      <c r="K89" s="44"/>
      <c r="L89" s="44"/>
      <c r="M89" s="44"/>
      <c r="N89" s="44">
        <f t="shared" si="3"/>
        <v>0</v>
      </c>
      <c r="O89" s="44"/>
      <c r="P89" s="44"/>
      <c r="Q89" s="44"/>
      <c r="R89" s="44"/>
    </row>
    <row r="90" spans="1:18" s="7" customFormat="1" ht="12.75" hidden="1" customHeight="1" x14ac:dyDescent="0.25">
      <c r="A90" s="31" t="s">
        <v>75</v>
      </c>
      <c r="B90" s="123"/>
      <c r="C90" s="123"/>
      <c r="D90" s="88"/>
      <c r="E90" s="289" t="s">
        <v>462</v>
      </c>
      <c r="F90" s="289"/>
      <c r="G90" s="289"/>
      <c r="H90" s="289"/>
      <c r="I90" s="88"/>
      <c r="J90" s="44"/>
      <c r="K90" s="44"/>
      <c r="L90" s="44"/>
      <c r="M90" s="44"/>
      <c r="N90" s="44">
        <f>P90-L90</f>
        <v>0</v>
      </c>
      <c r="O90" s="44"/>
      <c r="P90" s="44"/>
      <c r="Q90" s="44"/>
      <c r="R90" s="44"/>
    </row>
    <row r="91" spans="1:18" s="7" customFormat="1" ht="12.75" hidden="1" customHeight="1" x14ac:dyDescent="0.25">
      <c r="A91" s="31" t="s">
        <v>164</v>
      </c>
      <c r="B91" s="123"/>
      <c r="C91" s="123"/>
      <c r="D91" s="88"/>
      <c r="E91" s="289" t="s">
        <v>463</v>
      </c>
      <c r="F91" s="289"/>
      <c r="G91" s="289"/>
      <c r="H91" s="289"/>
      <c r="I91" s="88"/>
      <c r="J91" s="44"/>
      <c r="K91" s="44"/>
      <c r="L91" s="44"/>
      <c r="M91" s="44"/>
      <c r="N91" s="44">
        <f t="shared" si="3"/>
        <v>0</v>
      </c>
      <c r="O91" s="44"/>
      <c r="P91" s="44"/>
      <c r="Q91" s="44"/>
      <c r="R91" s="44"/>
    </row>
    <row r="92" spans="1:18" s="7" customFormat="1" ht="12.75" hidden="1" customHeight="1" x14ac:dyDescent="0.25">
      <c r="A92" s="31" t="s">
        <v>77</v>
      </c>
      <c r="B92" s="123"/>
      <c r="C92" s="123"/>
      <c r="D92" s="88"/>
      <c r="E92" s="289" t="s">
        <v>464</v>
      </c>
      <c r="F92" s="289"/>
      <c r="G92" s="289"/>
      <c r="H92" s="289"/>
      <c r="I92" s="88"/>
      <c r="J92" s="44"/>
      <c r="K92" s="44"/>
      <c r="L92" s="44"/>
      <c r="M92" s="44"/>
      <c r="N92" s="44">
        <f t="shared" si="3"/>
        <v>0</v>
      </c>
      <c r="O92" s="44"/>
      <c r="P92" s="44"/>
      <c r="Q92" s="44"/>
      <c r="R92" s="44"/>
    </row>
    <row r="93" spans="1:18" s="7" customFormat="1" ht="12.75" hidden="1" customHeight="1" x14ac:dyDescent="0.25">
      <c r="A93" s="31" t="s">
        <v>79</v>
      </c>
      <c r="B93" s="123"/>
      <c r="C93" s="123"/>
      <c r="D93" s="88"/>
      <c r="E93" s="289" t="s">
        <v>465</v>
      </c>
      <c r="F93" s="289"/>
      <c r="G93" s="289"/>
      <c r="H93" s="289"/>
      <c r="I93" s="88"/>
      <c r="J93" s="44"/>
      <c r="K93" s="44"/>
      <c r="L93" s="44"/>
      <c r="M93" s="44"/>
      <c r="N93" s="44">
        <f t="shared" si="3"/>
        <v>0</v>
      </c>
      <c r="O93" s="44"/>
      <c r="P93" s="44"/>
      <c r="Q93" s="44"/>
      <c r="R93" s="44"/>
    </row>
    <row r="94" spans="1:18" s="7" customFormat="1" ht="12.75" hidden="1" customHeight="1" x14ac:dyDescent="0.25">
      <c r="A94" s="31" t="s">
        <v>168</v>
      </c>
      <c r="B94" s="123"/>
      <c r="C94" s="123"/>
      <c r="D94" s="88"/>
      <c r="E94" s="289" t="s">
        <v>466</v>
      </c>
      <c r="F94" s="289"/>
      <c r="G94" s="289"/>
      <c r="H94" s="289"/>
      <c r="I94" s="88"/>
      <c r="J94" s="44"/>
      <c r="K94" s="44"/>
      <c r="L94" s="44"/>
      <c r="M94" s="44"/>
      <c r="N94" s="44">
        <f t="shared" si="3"/>
        <v>0</v>
      </c>
      <c r="O94" s="44"/>
      <c r="P94" s="44"/>
      <c r="Q94" s="44"/>
      <c r="R94" s="44"/>
    </row>
    <row r="95" spans="1:18" s="7" customFormat="1" ht="12.75" hidden="1" customHeight="1" x14ac:dyDescent="0.25">
      <c r="A95" s="31" t="s">
        <v>169</v>
      </c>
      <c r="B95" s="123"/>
      <c r="C95" s="123"/>
      <c r="D95" s="88"/>
      <c r="E95" s="289" t="s">
        <v>467</v>
      </c>
      <c r="F95" s="289"/>
      <c r="G95" s="289"/>
      <c r="H95" s="289"/>
      <c r="I95" s="88"/>
      <c r="J95" s="44"/>
      <c r="K95" s="44"/>
      <c r="L95" s="44"/>
      <c r="M95" s="44"/>
      <c r="N95" s="44">
        <f t="shared" si="3"/>
        <v>0</v>
      </c>
      <c r="O95" s="44"/>
      <c r="P95" s="44"/>
      <c r="Q95" s="44"/>
      <c r="R95" s="44"/>
    </row>
    <row r="96" spans="1:18" s="7" customFormat="1" ht="12.75" hidden="1" customHeight="1" x14ac:dyDescent="0.25">
      <c r="A96" s="31" t="s">
        <v>170</v>
      </c>
      <c r="B96" s="123"/>
      <c r="C96" s="123"/>
      <c r="D96" s="88"/>
      <c r="E96" s="289" t="s">
        <v>468</v>
      </c>
      <c r="F96" s="289"/>
      <c r="G96" s="289"/>
      <c r="H96" s="289"/>
      <c r="I96" s="88"/>
      <c r="J96" s="44"/>
      <c r="K96" s="44"/>
      <c r="L96" s="44"/>
      <c r="M96" s="44"/>
      <c r="N96" s="44">
        <f t="shared" si="3"/>
        <v>0</v>
      </c>
      <c r="O96" s="44"/>
      <c r="P96" s="44"/>
      <c r="Q96" s="44"/>
      <c r="R96" s="44"/>
    </row>
    <row r="97" spans="1:20" s="7" customFormat="1" ht="12.75" hidden="1" customHeight="1" x14ac:dyDescent="0.25">
      <c r="A97" s="31" t="s">
        <v>80</v>
      </c>
      <c r="B97" s="123"/>
      <c r="C97" s="123"/>
      <c r="D97" s="88"/>
      <c r="E97" s="289" t="s">
        <v>469</v>
      </c>
      <c r="F97" s="289"/>
      <c r="G97" s="289"/>
      <c r="H97" s="289"/>
      <c r="I97" s="88"/>
      <c r="J97" s="44"/>
      <c r="K97" s="44"/>
      <c r="L97" s="44"/>
      <c r="M97" s="44"/>
      <c r="N97" s="44">
        <f t="shared" si="3"/>
        <v>0</v>
      </c>
      <c r="O97" s="44"/>
      <c r="P97" s="44"/>
      <c r="Q97" s="44"/>
      <c r="R97" s="44"/>
    </row>
    <row r="98" spans="1:20" s="7" customFormat="1" ht="12.75" hidden="1" customHeight="1" x14ac:dyDescent="0.25">
      <c r="A98" s="31" t="s">
        <v>82</v>
      </c>
      <c r="B98" s="123"/>
      <c r="C98" s="123"/>
      <c r="D98" s="88"/>
      <c r="E98" s="289" t="s">
        <v>470</v>
      </c>
      <c r="F98" s="289"/>
      <c r="G98" s="289"/>
      <c r="H98" s="289"/>
      <c r="I98" s="88"/>
      <c r="J98" s="44"/>
      <c r="K98" s="44"/>
      <c r="L98" s="44"/>
      <c r="M98" s="44"/>
      <c r="N98" s="44">
        <f t="shared" si="3"/>
        <v>0</v>
      </c>
      <c r="O98" s="44"/>
      <c r="P98" s="44"/>
      <c r="Q98" s="44"/>
      <c r="R98" s="44"/>
    </row>
    <row r="99" spans="1:20" s="7" customFormat="1" ht="12.75" hidden="1" customHeight="1" x14ac:dyDescent="0.25">
      <c r="A99" s="31" t="s">
        <v>84</v>
      </c>
      <c r="B99" s="123"/>
      <c r="C99" s="123"/>
      <c r="D99" s="88"/>
      <c r="E99" s="289" t="s">
        <v>471</v>
      </c>
      <c r="F99" s="289"/>
      <c r="G99" s="289"/>
      <c r="H99" s="289"/>
      <c r="I99" s="88"/>
      <c r="J99" s="44"/>
      <c r="K99" s="44"/>
      <c r="L99" s="44"/>
      <c r="M99" s="44"/>
      <c r="N99" s="44">
        <f t="shared" si="3"/>
        <v>0</v>
      </c>
      <c r="O99" s="44"/>
      <c r="P99" s="44"/>
      <c r="Q99" s="44"/>
      <c r="R99" s="44"/>
    </row>
    <row r="100" spans="1:20" s="7" customFormat="1" ht="12.75" hidden="1" customHeight="1" x14ac:dyDescent="0.25">
      <c r="A100" s="31" t="s">
        <v>85</v>
      </c>
      <c r="B100" s="123"/>
      <c r="C100" s="123"/>
      <c r="D100" s="88"/>
      <c r="E100" s="289" t="s">
        <v>472</v>
      </c>
      <c r="F100" s="289"/>
      <c r="G100" s="289"/>
      <c r="H100" s="289"/>
      <c r="I100" s="88"/>
      <c r="J100" s="44"/>
      <c r="K100" s="44"/>
      <c r="L100" s="44"/>
      <c r="M100" s="44"/>
      <c r="N100" s="44">
        <f t="shared" si="3"/>
        <v>0</v>
      </c>
      <c r="O100" s="44"/>
      <c r="P100" s="44"/>
      <c r="Q100" s="44"/>
      <c r="R100" s="44"/>
    </row>
    <row r="101" spans="1:20" s="7" customFormat="1" ht="12.75" hidden="1" customHeight="1" x14ac:dyDescent="0.25">
      <c r="A101" s="31" t="s">
        <v>171</v>
      </c>
      <c r="B101" s="123"/>
      <c r="C101" s="123"/>
      <c r="D101" s="88"/>
      <c r="E101" s="289" t="s">
        <v>473</v>
      </c>
      <c r="F101" s="289"/>
      <c r="G101" s="289"/>
      <c r="H101" s="289"/>
      <c r="I101" s="88"/>
      <c r="J101" s="44"/>
      <c r="K101" s="44"/>
      <c r="L101" s="44"/>
      <c r="M101" s="44"/>
      <c r="N101" s="44">
        <f t="shared" si="3"/>
        <v>0</v>
      </c>
      <c r="O101" s="44"/>
      <c r="P101" s="44"/>
      <c r="Q101" s="44"/>
      <c r="R101" s="44"/>
    </row>
    <row r="102" spans="1:20" s="7" customFormat="1" ht="12.75" hidden="1" customHeight="1" x14ac:dyDescent="0.25">
      <c r="A102" s="31" t="s">
        <v>172</v>
      </c>
      <c r="B102" s="123"/>
      <c r="C102" s="123"/>
      <c r="D102" s="88"/>
      <c r="E102" s="289" t="s">
        <v>474</v>
      </c>
      <c r="F102" s="289"/>
      <c r="G102" s="289"/>
      <c r="H102" s="289"/>
      <c r="I102" s="88"/>
      <c r="J102" s="44"/>
      <c r="K102" s="44"/>
      <c r="L102" s="44"/>
      <c r="M102" s="44"/>
      <c r="N102" s="44">
        <f t="shared" si="3"/>
        <v>0</v>
      </c>
      <c r="O102" s="44"/>
      <c r="P102" s="44"/>
      <c r="Q102" s="44"/>
      <c r="R102" s="44"/>
    </row>
    <row r="103" spans="1:20" s="7" customFormat="1" ht="12.75" hidden="1" customHeight="1" x14ac:dyDescent="0.25">
      <c r="A103" s="31" t="s">
        <v>86</v>
      </c>
      <c r="B103" s="123"/>
      <c r="C103" s="123"/>
      <c r="D103" s="88"/>
      <c r="E103" s="289" t="s">
        <v>475</v>
      </c>
      <c r="F103" s="289"/>
      <c r="G103" s="289"/>
      <c r="H103" s="289"/>
      <c r="I103" s="88"/>
      <c r="J103" s="44"/>
      <c r="K103" s="44"/>
      <c r="L103" s="44"/>
      <c r="M103" s="44"/>
      <c r="N103" s="44">
        <f t="shared" si="3"/>
        <v>0</v>
      </c>
      <c r="O103" s="44"/>
      <c r="P103" s="44"/>
      <c r="Q103" s="44"/>
      <c r="R103" s="44"/>
    </row>
    <row r="104" spans="1:20" s="7" customFormat="1" ht="15" customHeight="1" x14ac:dyDescent="0.25">
      <c r="A104" s="31" t="s">
        <v>246</v>
      </c>
      <c r="B104" s="123"/>
      <c r="C104" s="123"/>
      <c r="D104" s="88"/>
      <c r="E104" s="289" t="s">
        <v>372</v>
      </c>
      <c r="F104" s="289"/>
      <c r="G104" s="289"/>
      <c r="H104" s="289"/>
      <c r="I104" s="88"/>
      <c r="J104" s="44">
        <v>0</v>
      </c>
      <c r="K104" s="44"/>
      <c r="L104" s="44"/>
      <c r="M104" s="44"/>
      <c r="N104" s="44">
        <f t="shared" si="3"/>
        <v>100000</v>
      </c>
      <c r="O104" s="44"/>
      <c r="P104" s="44">
        <v>100000</v>
      </c>
      <c r="Q104" s="44"/>
      <c r="R104" s="44">
        <v>100000</v>
      </c>
      <c r="T104" s="7">
        <f>N105-T73</f>
        <v>755449.8</v>
      </c>
    </row>
    <row r="105" spans="1:20" s="7" customFormat="1" ht="19" customHeight="1" x14ac:dyDescent="0.3">
      <c r="A105" s="293" t="s">
        <v>190</v>
      </c>
      <c r="B105" s="293"/>
      <c r="C105" s="293"/>
      <c r="J105" s="138">
        <f>SUM(J37:J104)</f>
        <v>337083.67000000004</v>
      </c>
      <c r="K105" s="139"/>
      <c r="L105" s="138">
        <f>SUM(L37:L104)</f>
        <v>99800.2</v>
      </c>
      <c r="M105" s="34"/>
      <c r="N105" s="138">
        <f>SUM(N37:N104)</f>
        <v>884199.8</v>
      </c>
      <c r="O105" s="34"/>
      <c r="P105" s="138">
        <f>SUM(P37:P104)</f>
        <v>984000</v>
      </c>
      <c r="Q105" s="34"/>
      <c r="R105" s="138">
        <f>SUM(R37:R104)</f>
        <v>1158000</v>
      </c>
    </row>
    <row r="106" spans="1:20" s="7" customFormat="1" ht="6" hidden="1" customHeight="1" x14ac:dyDescent="0.3">
      <c r="A106" s="19"/>
      <c r="B106" s="19"/>
      <c r="C106" s="19"/>
      <c r="J106" s="139"/>
      <c r="K106" s="139"/>
      <c r="L106" s="34"/>
      <c r="M106" s="34"/>
      <c r="N106" s="34"/>
      <c r="O106" s="34"/>
      <c r="P106" s="34"/>
      <c r="Q106" s="34"/>
      <c r="R106" s="34"/>
    </row>
    <row r="107" spans="1:20" s="7" customFormat="1" ht="12" hidden="1" customHeight="1" x14ac:dyDescent="0.25">
      <c r="A107" s="63" t="s">
        <v>188</v>
      </c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20" s="7" customFormat="1" ht="12" hidden="1" customHeight="1" x14ac:dyDescent="0.25">
      <c r="A108" s="75" t="s">
        <v>108</v>
      </c>
      <c r="E108" s="100">
        <v>5</v>
      </c>
      <c r="F108" s="101" t="s">
        <v>28</v>
      </c>
      <c r="G108" s="100" t="s">
        <v>7</v>
      </c>
      <c r="H108" s="100" t="s">
        <v>17</v>
      </c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20" s="7" customFormat="1" ht="12" hidden="1" customHeight="1" x14ac:dyDescent="0.25">
      <c r="A109" s="75" t="s">
        <v>179</v>
      </c>
      <c r="E109" s="100">
        <v>5</v>
      </c>
      <c r="F109" s="101" t="s">
        <v>28</v>
      </c>
      <c r="G109" s="100" t="s">
        <v>7</v>
      </c>
      <c r="H109" s="100" t="s">
        <v>63</v>
      </c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20" s="7" customFormat="1" ht="12" hidden="1" customHeight="1" x14ac:dyDescent="0.25">
      <c r="A110" s="75" t="s">
        <v>180</v>
      </c>
      <c r="E110" s="100">
        <v>5</v>
      </c>
      <c r="F110" s="101" t="s">
        <v>28</v>
      </c>
      <c r="G110" s="100" t="s">
        <v>7</v>
      </c>
      <c r="H110" s="102" t="s">
        <v>48</v>
      </c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20" s="7" customFormat="1" ht="12" hidden="1" customHeight="1" x14ac:dyDescent="0.25">
      <c r="A111" s="75" t="s">
        <v>180</v>
      </c>
      <c r="E111" s="100">
        <v>5</v>
      </c>
      <c r="F111" s="101" t="s">
        <v>28</v>
      </c>
      <c r="G111" s="100" t="s">
        <v>7</v>
      </c>
      <c r="H111" s="102" t="s">
        <v>48</v>
      </c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20" s="7" customFormat="1" ht="12" hidden="1" customHeight="1" x14ac:dyDescent="0.25">
      <c r="A112" s="75" t="s">
        <v>181</v>
      </c>
      <c r="E112" s="100">
        <v>5</v>
      </c>
      <c r="F112" s="101" t="s">
        <v>28</v>
      </c>
      <c r="G112" s="100" t="s">
        <v>7</v>
      </c>
      <c r="H112" s="100" t="s">
        <v>10</v>
      </c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s="7" customFormat="1" ht="12" hidden="1" customHeight="1" x14ac:dyDescent="0.25">
      <c r="A113" s="75" t="s">
        <v>180</v>
      </c>
      <c r="E113" s="100">
        <v>5</v>
      </c>
      <c r="F113" s="101" t="s">
        <v>28</v>
      </c>
      <c r="G113" s="100" t="s">
        <v>7</v>
      </c>
      <c r="H113" s="102" t="s">
        <v>48</v>
      </c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s="7" customFormat="1" ht="12" hidden="1" customHeight="1" x14ac:dyDescent="0.25">
      <c r="A114" s="75" t="s">
        <v>182</v>
      </c>
      <c r="E114" s="100">
        <v>5</v>
      </c>
      <c r="F114" s="101" t="s">
        <v>28</v>
      </c>
      <c r="G114" s="100" t="s">
        <v>7</v>
      </c>
      <c r="H114" s="100" t="s">
        <v>8</v>
      </c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s="7" customFormat="1" ht="12" hidden="1" customHeight="1" x14ac:dyDescent="0.25">
      <c r="A115" s="75" t="s">
        <v>183</v>
      </c>
      <c r="E115" s="100">
        <v>5</v>
      </c>
      <c r="F115" s="101" t="s">
        <v>28</v>
      </c>
      <c r="G115" s="100" t="s">
        <v>7</v>
      </c>
      <c r="H115" s="100" t="s">
        <v>15</v>
      </c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s="7" customFormat="1" ht="19" hidden="1" customHeight="1" x14ac:dyDescent="0.3">
      <c r="A116" s="58" t="s">
        <v>184</v>
      </c>
      <c r="J116" s="147">
        <f>SUM(J108:J115)</f>
        <v>0</v>
      </c>
      <c r="K116" s="148"/>
      <c r="L116" s="147">
        <f>SUM(L108:L115)</f>
        <v>0</v>
      </c>
      <c r="M116" s="148"/>
      <c r="N116" s="147">
        <f>SUM(N108:N115)</f>
        <v>0</v>
      </c>
      <c r="O116" s="148"/>
      <c r="P116" s="147">
        <f>SUM(P108:P115)</f>
        <v>0</v>
      </c>
      <c r="Q116" s="148"/>
      <c r="R116" s="147">
        <f>SUM(R108:R115)</f>
        <v>0</v>
      </c>
    </row>
    <row r="117" spans="1:18" s="7" customFormat="1" ht="6" customHeight="1" x14ac:dyDescent="0.25"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s="7" customFormat="1" ht="12.75" customHeight="1" x14ac:dyDescent="0.3">
      <c r="A118" s="62" t="s">
        <v>189</v>
      </c>
      <c r="B118" s="11"/>
      <c r="C118" s="11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s="7" customFormat="1" ht="12.75" hidden="1" customHeight="1" x14ac:dyDescent="0.3">
      <c r="A119" s="11" t="s">
        <v>88</v>
      </c>
      <c r="B119" s="22"/>
      <c r="C119" s="22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s="7" customFormat="1" ht="12.75" hidden="1" customHeight="1" x14ac:dyDescent="0.25">
      <c r="A120" s="64" t="s">
        <v>89</v>
      </c>
      <c r="B120" s="9"/>
      <c r="C120" s="9"/>
      <c r="E120" s="100">
        <v>1</v>
      </c>
      <c r="F120" s="101" t="s">
        <v>12</v>
      </c>
      <c r="G120" s="100" t="s">
        <v>53</v>
      </c>
      <c r="H120" s="102" t="s">
        <v>10</v>
      </c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s="7" customFormat="1" ht="12.75" hidden="1" customHeight="1" x14ac:dyDescent="0.25">
      <c r="A121" s="75" t="s">
        <v>91</v>
      </c>
      <c r="B121" s="99"/>
      <c r="C121" s="99"/>
      <c r="E121" s="100">
        <v>1</v>
      </c>
      <c r="F121" s="101" t="s">
        <v>92</v>
      </c>
      <c r="G121" s="100" t="s">
        <v>7</v>
      </c>
      <c r="H121" s="100" t="s">
        <v>8</v>
      </c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s="7" customFormat="1" ht="12.75" hidden="1" customHeight="1" x14ac:dyDescent="0.25">
      <c r="A122" s="75" t="s">
        <v>93</v>
      </c>
      <c r="B122" s="99"/>
      <c r="C122" s="99"/>
      <c r="E122" s="100">
        <v>1</v>
      </c>
      <c r="F122" s="101" t="s">
        <v>92</v>
      </c>
      <c r="G122" s="100" t="s">
        <v>33</v>
      </c>
      <c r="H122" s="100" t="s">
        <v>8</v>
      </c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s="7" customFormat="1" ht="12.75" hidden="1" customHeight="1" x14ac:dyDescent="0.25">
      <c r="A123" s="75" t="s">
        <v>94</v>
      </c>
      <c r="B123" s="104"/>
      <c r="C123" s="104"/>
      <c r="E123" s="100">
        <v>1</v>
      </c>
      <c r="F123" s="101" t="s">
        <v>92</v>
      </c>
      <c r="G123" s="100" t="s">
        <v>33</v>
      </c>
      <c r="H123" s="100" t="s">
        <v>48</v>
      </c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s="7" customFormat="1" ht="12.75" hidden="1" customHeight="1" x14ac:dyDescent="0.25">
      <c r="A124" s="75" t="s">
        <v>95</v>
      </c>
      <c r="B124" s="104"/>
      <c r="C124" s="104"/>
      <c r="D124" s="101"/>
      <c r="E124" s="100">
        <v>1</v>
      </c>
      <c r="F124" s="101" t="s">
        <v>92</v>
      </c>
      <c r="G124" s="100" t="s">
        <v>53</v>
      </c>
      <c r="H124" s="100" t="s">
        <v>10</v>
      </c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s="7" customFormat="1" ht="15" customHeight="1" x14ac:dyDescent="0.25">
      <c r="A125" s="31" t="s">
        <v>97</v>
      </c>
      <c r="B125" s="128"/>
      <c r="C125" s="128"/>
      <c r="D125" s="88"/>
      <c r="E125" s="289" t="s">
        <v>374</v>
      </c>
      <c r="F125" s="289"/>
      <c r="G125" s="289"/>
      <c r="H125" s="289"/>
      <c r="I125" s="88"/>
      <c r="J125" s="44"/>
      <c r="K125" s="44"/>
      <c r="L125" s="44"/>
      <c r="M125" s="44"/>
      <c r="N125" s="44">
        <f>P125-L125</f>
        <v>300000</v>
      </c>
      <c r="O125" s="44"/>
      <c r="P125" s="44">
        <v>300000</v>
      </c>
      <c r="Q125" s="34"/>
      <c r="R125" s="34"/>
    </row>
    <row r="126" spans="1:18" s="7" customFormat="1" ht="15" customHeight="1" x14ac:dyDescent="0.25">
      <c r="A126" s="31" t="s">
        <v>96</v>
      </c>
      <c r="B126" s="123"/>
      <c r="C126" s="123"/>
      <c r="D126" s="88"/>
      <c r="E126" s="289" t="s">
        <v>379</v>
      </c>
      <c r="F126" s="289"/>
      <c r="G126" s="289"/>
      <c r="H126" s="289"/>
      <c r="I126" s="88"/>
      <c r="J126" s="44"/>
      <c r="K126" s="44"/>
      <c r="L126" s="44"/>
      <c r="M126" s="44"/>
      <c r="N126" s="44">
        <f>P126-L126</f>
        <v>100000</v>
      </c>
      <c r="O126" s="44"/>
      <c r="P126" s="44">
        <v>100000</v>
      </c>
      <c r="Q126" s="34"/>
      <c r="R126" s="34"/>
    </row>
    <row r="127" spans="1:18" s="7" customFormat="1" ht="12.75" hidden="1" customHeight="1" x14ac:dyDescent="0.25">
      <c r="A127" s="75" t="s">
        <v>98</v>
      </c>
      <c r="B127" s="104"/>
      <c r="C127" s="104"/>
      <c r="D127" s="101"/>
      <c r="E127" s="274" t="s">
        <v>476</v>
      </c>
      <c r="F127" s="274"/>
      <c r="G127" s="274"/>
      <c r="H127" s="274"/>
      <c r="J127" s="34"/>
      <c r="K127" s="34"/>
      <c r="L127" s="34"/>
      <c r="M127" s="34"/>
      <c r="N127" s="34">
        <f t="shared" ref="N127:N137" si="6">P127-L127</f>
        <v>0</v>
      </c>
      <c r="O127" s="34"/>
      <c r="P127" s="34"/>
      <c r="Q127" s="34"/>
      <c r="R127" s="34"/>
    </row>
    <row r="128" spans="1:18" s="7" customFormat="1" ht="12.75" hidden="1" customHeight="1" x14ac:dyDescent="0.25">
      <c r="A128" s="75" t="s">
        <v>99</v>
      </c>
      <c r="B128" s="99"/>
      <c r="C128" s="99"/>
      <c r="E128" s="274" t="s">
        <v>477</v>
      </c>
      <c r="F128" s="274"/>
      <c r="G128" s="274"/>
      <c r="H128" s="274"/>
      <c r="J128" s="34"/>
      <c r="K128" s="34"/>
      <c r="L128" s="34"/>
      <c r="M128" s="34"/>
      <c r="N128" s="34">
        <f t="shared" si="6"/>
        <v>0</v>
      </c>
      <c r="O128" s="34"/>
      <c r="P128" s="34"/>
      <c r="Q128" s="34"/>
      <c r="R128" s="34"/>
    </row>
    <row r="129" spans="1:20" s="7" customFormat="1" ht="12.75" hidden="1" customHeight="1" x14ac:dyDescent="0.25">
      <c r="A129" s="75" t="s">
        <v>174</v>
      </c>
      <c r="B129" s="99"/>
      <c r="C129" s="99"/>
      <c r="E129" s="274" t="s">
        <v>478</v>
      </c>
      <c r="F129" s="274"/>
      <c r="G129" s="274"/>
      <c r="H129" s="274"/>
      <c r="J129" s="34"/>
      <c r="K129" s="34"/>
      <c r="L129" s="34"/>
      <c r="M129" s="34"/>
      <c r="N129" s="34">
        <f t="shared" si="6"/>
        <v>0</v>
      </c>
      <c r="O129" s="34"/>
      <c r="P129" s="34"/>
      <c r="Q129" s="34"/>
      <c r="R129" s="34"/>
    </row>
    <row r="130" spans="1:20" s="7" customFormat="1" ht="12.75" hidden="1" customHeight="1" x14ac:dyDescent="0.25">
      <c r="A130" s="75" t="s">
        <v>175</v>
      </c>
      <c r="B130" s="99"/>
      <c r="C130" s="99"/>
      <c r="E130" s="274" t="s">
        <v>479</v>
      </c>
      <c r="F130" s="274"/>
      <c r="G130" s="274"/>
      <c r="H130" s="274"/>
      <c r="J130" s="34"/>
      <c r="K130" s="34"/>
      <c r="L130" s="34"/>
      <c r="M130" s="34"/>
      <c r="N130" s="34">
        <f t="shared" si="6"/>
        <v>0</v>
      </c>
      <c r="O130" s="34"/>
      <c r="P130" s="34"/>
      <c r="Q130" s="34"/>
      <c r="R130" s="34"/>
    </row>
    <row r="131" spans="1:20" s="7" customFormat="1" ht="12.75" hidden="1" customHeight="1" x14ac:dyDescent="0.25">
      <c r="A131" s="75" t="s">
        <v>176</v>
      </c>
      <c r="B131" s="99"/>
      <c r="C131" s="99"/>
      <c r="E131" s="274" t="s">
        <v>480</v>
      </c>
      <c r="F131" s="274"/>
      <c r="G131" s="274"/>
      <c r="H131" s="274"/>
      <c r="J131" s="34"/>
      <c r="K131" s="34"/>
      <c r="L131" s="34"/>
      <c r="M131" s="34"/>
      <c r="N131" s="34">
        <f t="shared" si="6"/>
        <v>0</v>
      </c>
      <c r="O131" s="34"/>
      <c r="P131" s="34"/>
      <c r="Q131" s="34"/>
      <c r="R131" s="34"/>
    </row>
    <row r="132" spans="1:20" s="7" customFormat="1" ht="12.75" hidden="1" customHeight="1" x14ac:dyDescent="0.25">
      <c r="A132" s="75" t="s">
        <v>100</v>
      </c>
      <c r="B132" s="99"/>
      <c r="C132" s="99"/>
      <c r="E132" s="274" t="s">
        <v>481</v>
      </c>
      <c r="F132" s="274"/>
      <c r="G132" s="274"/>
      <c r="H132" s="274"/>
      <c r="J132" s="34"/>
      <c r="K132" s="34"/>
      <c r="L132" s="34"/>
      <c r="M132" s="34"/>
      <c r="N132" s="34">
        <f t="shared" si="6"/>
        <v>0</v>
      </c>
      <c r="O132" s="34"/>
      <c r="P132" s="34"/>
      <c r="Q132" s="34"/>
      <c r="R132" s="34"/>
    </row>
    <row r="133" spans="1:20" s="7" customFormat="1" ht="12.75" hidden="1" customHeight="1" x14ac:dyDescent="0.25">
      <c r="A133" s="75" t="s">
        <v>102</v>
      </c>
      <c r="B133" s="99"/>
      <c r="C133" s="99"/>
      <c r="E133" s="274" t="s">
        <v>482</v>
      </c>
      <c r="F133" s="274"/>
      <c r="G133" s="274"/>
      <c r="H133" s="274"/>
      <c r="J133" s="34"/>
      <c r="K133" s="34"/>
      <c r="L133" s="34"/>
      <c r="M133" s="34"/>
      <c r="N133" s="34">
        <f t="shared" si="6"/>
        <v>0</v>
      </c>
      <c r="O133" s="34"/>
      <c r="P133" s="34"/>
      <c r="Q133" s="34"/>
      <c r="R133" s="34"/>
    </row>
    <row r="134" spans="1:20" s="7" customFormat="1" ht="12.75" hidden="1" customHeight="1" x14ac:dyDescent="0.25">
      <c r="A134" s="75" t="s">
        <v>103</v>
      </c>
      <c r="B134" s="99"/>
      <c r="C134" s="99"/>
      <c r="E134" s="274" t="s">
        <v>483</v>
      </c>
      <c r="F134" s="274"/>
      <c r="G134" s="274"/>
      <c r="H134" s="274"/>
      <c r="J134" s="34"/>
      <c r="K134" s="34"/>
      <c r="L134" s="34"/>
      <c r="M134" s="34"/>
      <c r="N134" s="34">
        <f t="shared" si="6"/>
        <v>0</v>
      </c>
      <c r="O134" s="34"/>
      <c r="P134" s="34"/>
      <c r="Q134" s="34"/>
      <c r="R134" s="34"/>
    </row>
    <row r="135" spans="1:20" s="7" customFormat="1" ht="12.75" hidden="1" customHeight="1" x14ac:dyDescent="0.25">
      <c r="A135" s="75" t="s">
        <v>104</v>
      </c>
      <c r="B135" s="99"/>
      <c r="C135" s="99"/>
      <c r="D135" s="101"/>
      <c r="E135" s="274" t="s">
        <v>484</v>
      </c>
      <c r="F135" s="274"/>
      <c r="G135" s="274"/>
      <c r="H135" s="274"/>
      <c r="J135" s="34"/>
      <c r="K135" s="34"/>
      <c r="L135" s="34"/>
      <c r="M135" s="34"/>
      <c r="N135" s="34">
        <f t="shared" si="6"/>
        <v>0</v>
      </c>
      <c r="O135" s="34"/>
      <c r="P135" s="34"/>
      <c r="Q135" s="34"/>
      <c r="R135" s="34"/>
    </row>
    <row r="136" spans="1:20" s="7" customFormat="1" ht="12.75" hidden="1" customHeight="1" x14ac:dyDescent="0.25">
      <c r="A136" s="75" t="s">
        <v>105</v>
      </c>
      <c r="B136" s="99"/>
      <c r="C136" s="99"/>
      <c r="D136" s="101"/>
      <c r="E136" s="274" t="s">
        <v>485</v>
      </c>
      <c r="F136" s="274"/>
      <c r="G136" s="274"/>
      <c r="H136" s="274"/>
      <c r="J136" s="34"/>
      <c r="K136" s="34"/>
      <c r="L136" s="34"/>
      <c r="M136" s="34"/>
      <c r="N136" s="34">
        <f t="shared" si="6"/>
        <v>0</v>
      </c>
      <c r="O136" s="34"/>
      <c r="P136" s="34"/>
      <c r="Q136" s="34"/>
      <c r="R136" s="34"/>
    </row>
    <row r="137" spans="1:20" s="7" customFormat="1" ht="12.75" hidden="1" customHeight="1" x14ac:dyDescent="0.25">
      <c r="A137" s="75" t="s">
        <v>106</v>
      </c>
      <c r="B137" s="99"/>
      <c r="C137" s="99"/>
      <c r="D137" s="101"/>
      <c r="E137" s="274" t="s">
        <v>486</v>
      </c>
      <c r="F137" s="274"/>
      <c r="G137" s="274"/>
      <c r="H137" s="274"/>
      <c r="J137" s="34"/>
      <c r="K137" s="34"/>
      <c r="L137" s="34"/>
      <c r="M137" s="34"/>
      <c r="N137" s="34">
        <f t="shared" si="6"/>
        <v>0</v>
      </c>
      <c r="O137" s="34"/>
      <c r="P137" s="34"/>
      <c r="Q137" s="34"/>
      <c r="R137" s="34"/>
    </row>
    <row r="138" spans="1:20" s="7" customFormat="1" ht="12.75" hidden="1" customHeight="1" x14ac:dyDescent="0.25">
      <c r="A138" s="75" t="s">
        <v>177</v>
      </c>
      <c r="B138" s="99"/>
      <c r="C138" s="99"/>
      <c r="D138" s="101"/>
      <c r="E138" s="274" t="s">
        <v>487</v>
      </c>
      <c r="F138" s="274"/>
      <c r="G138" s="274"/>
      <c r="H138" s="27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20" s="7" customFormat="1" ht="12.75" hidden="1" customHeight="1" x14ac:dyDescent="0.25">
      <c r="A139" s="75" t="s">
        <v>178</v>
      </c>
      <c r="B139" s="99"/>
      <c r="C139" s="99"/>
      <c r="D139" s="101"/>
      <c r="E139" s="274" t="s">
        <v>488</v>
      </c>
      <c r="F139" s="274"/>
      <c r="G139" s="274"/>
      <c r="H139" s="27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1:20" s="25" customFormat="1" ht="19" customHeight="1" x14ac:dyDescent="0.3">
      <c r="A140" s="58" t="s">
        <v>107</v>
      </c>
      <c r="B140" s="24"/>
      <c r="C140" s="24"/>
      <c r="J140" s="20">
        <f>SUM(J121:J139)</f>
        <v>0</v>
      </c>
      <c r="K140" s="21"/>
      <c r="L140" s="20">
        <f>SUM(L121:L135)</f>
        <v>0</v>
      </c>
      <c r="M140" s="148"/>
      <c r="N140" s="20">
        <f>SUM(N121:N139)</f>
        <v>400000</v>
      </c>
      <c r="O140" s="148"/>
      <c r="P140" s="20">
        <f>SUM(P121:P139)</f>
        <v>400000</v>
      </c>
      <c r="Q140" s="148"/>
      <c r="R140" s="20">
        <f>SUM(R121:R139)</f>
        <v>0</v>
      </c>
    </row>
    <row r="141" spans="1:20" s="7" customFormat="1" ht="6" customHeight="1" x14ac:dyDescent="0.25"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1:20" s="7" customFormat="1" ht="20.149999999999999" customHeight="1" thickBot="1" x14ac:dyDescent="0.35">
      <c r="A142" s="11" t="s">
        <v>109</v>
      </c>
      <c r="B142" s="26"/>
      <c r="C142" s="26"/>
      <c r="J142" s="27">
        <f>J34+J105+J116+J140</f>
        <v>11703331.100000001</v>
      </c>
      <c r="K142" s="21"/>
      <c r="L142" s="27">
        <f>L34+L105+L116+L140</f>
        <v>5529382.9899999993</v>
      </c>
      <c r="M142" s="34"/>
      <c r="N142" s="27">
        <f>N34+N105+N116+N140</f>
        <v>11273096.090000002</v>
      </c>
      <c r="O142" s="34"/>
      <c r="P142" s="27">
        <f>P34+P105+P116+P140</f>
        <v>16802479.080000002</v>
      </c>
      <c r="Q142" s="34"/>
      <c r="R142" s="27">
        <f>R34+R105+R116+R140</f>
        <v>17995942.810000002</v>
      </c>
      <c r="T142" s="7">
        <f>N142-528750</f>
        <v>10744346.090000002</v>
      </c>
    </row>
    <row r="143" spans="1:20" s="7" customFormat="1" ht="13" thickTop="1" x14ac:dyDescent="0.25">
      <c r="A143" s="29"/>
      <c r="B143" s="29"/>
      <c r="C143" s="29"/>
      <c r="D143" s="32"/>
      <c r="E143" s="29"/>
      <c r="F143" s="29"/>
      <c r="H143" s="33"/>
      <c r="I143" s="33"/>
      <c r="J143" s="151"/>
      <c r="K143" s="151"/>
      <c r="L143" s="151"/>
      <c r="M143" s="151"/>
      <c r="N143" s="34"/>
      <c r="O143" s="34"/>
      <c r="P143" s="34"/>
      <c r="Q143" s="34"/>
      <c r="R143" s="34"/>
    </row>
    <row r="144" spans="1:20" s="7" customFormat="1" x14ac:dyDescent="0.25"/>
    <row r="145" spans="1:18" s="7" customFormat="1" x14ac:dyDescent="0.25"/>
    <row r="146" spans="1:18" x14ac:dyDescent="0.25">
      <c r="A146" s="289" t="s">
        <v>132</v>
      </c>
      <c r="B146" s="289"/>
      <c r="C146" s="289"/>
      <c r="D146" s="31"/>
      <c r="E146" s="30"/>
      <c r="G146" s="29"/>
      <c r="I146" s="29"/>
      <c r="J146" s="289" t="s">
        <v>262</v>
      </c>
      <c r="K146" s="289"/>
      <c r="L146" s="289"/>
      <c r="M146" s="42"/>
      <c r="N146" s="44"/>
      <c r="O146" s="44"/>
      <c r="P146" s="276" t="s">
        <v>134</v>
      </c>
      <c r="Q146" s="276"/>
      <c r="R146" s="276"/>
    </row>
    <row r="147" spans="1:18" x14ac:dyDescent="0.25">
      <c r="A147" s="45"/>
      <c r="D147" s="31"/>
      <c r="E147" s="46"/>
      <c r="G147" s="29"/>
      <c r="I147" s="29"/>
      <c r="J147" s="144"/>
      <c r="M147" s="28"/>
      <c r="N147" s="34"/>
      <c r="O147" s="34"/>
      <c r="P147" s="46"/>
    </row>
    <row r="148" spans="1:18" x14ac:dyDescent="0.25">
      <c r="A148" s="45"/>
      <c r="D148" s="31"/>
      <c r="E148" s="46"/>
      <c r="G148" s="29"/>
      <c r="I148" s="29"/>
      <c r="J148" s="144"/>
      <c r="M148" s="83"/>
      <c r="N148" s="34"/>
      <c r="O148" s="34"/>
      <c r="P148" s="46"/>
    </row>
    <row r="149" spans="1:18" x14ac:dyDescent="0.25">
      <c r="A149" s="47"/>
      <c r="D149" s="29"/>
      <c r="E149" s="48"/>
      <c r="G149" s="29"/>
      <c r="I149" s="29"/>
      <c r="J149" s="29"/>
      <c r="M149" s="29"/>
      <c r="P149" s="48"/>
    </row>
    <row r="150" spans="1:18" ht="13" x14ac:dyDescent="0.3">
      <c r="A150" s="292" t="s">
        <v>277</v>
      </c>
      <c r="B150" s="292"/>
      <c r="C150" s="292"/>
      <c r="D150" s="50"/>
      <c r="E150" s="51"/>
      <c r="G150" s="29"/>
      <c r="I150" s="29"/>
      <c r="J150" s="292" t="s">
        <v>274</v>
      </c>
      <c r="K150" s="292"/>
      <c r="L150" s="292"/>
      <c r="M150" s="52"/>
      <c r="N150" s="54"/>
      <c r="O150" s="54"/>
      <c r="P150" s="277" t="s">
        <v>136</v>
      </c>
      <c r="Q150" s="277"/>
      <c r="R150" s="277"/>
    </row>
    <row r="151" spans="1:18" x14ac:dyDescent="0.25">
      <c r="A151" s="289" t="s">
        <v>290</v>
      </c>
      <c r="B151" s="289"/>
      <c r="C151" s="289"/>
      <c r="D151" s="29"/>
      <c r="E151" s="30"/>
      <c r="G151" s="29"/>
      <c r="I151" s="29"/>
      <c r="J151" s="289" t="s">
        <v>255</v>
      </c>
      <c r="K151" s="289"/>
      <c r="L151" s="289"/>
      <c r="M151" s="31"/>
      <c r="N151" s="33"/>
      <c r="O151" s="33"/>
      <c r="P151" s="278" t="s">
        <v>138</v>
      </c>
      <c r="Q151" s="278"/>
      <c r="R151" s="278"/>
    </row>
  </sheetData>
  <customSheetViews>
    <customSheetView guid="{DE3A1FFE-44A0-41BD-98AB-2A2226968564}" showPageBreaks="1" printArea="1" view="pageBreakPreview">
      <pane xSplit="1" ySplit="13" topLeftCell="B125" activePane="bottomRight" state="frozen"/>
      <selection pane="bottomRight" activeCell="P155" sqref="P155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3" topLeftCell="B131" activePane="bottomRight" state="frozen"/>
      <selection pane="bottomRight" activeCell="R70" sqref="R70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3" topLeftCell="B133" activePane="bottomRight" state="frozen"/>
      <selection pane="bottomRight" activeCell="A137" sqref="A137:XFD145"/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3" topLeftCell="B65" activePane="bottomRight" state="frozen"/>
      <selection pane="bottomRight" activeCell="C72" sqref="C72"/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pane xSplit="1" ySplit="13" topLeftCell="B146" activePane="bottomRight" state="frozen"/>
      <selection pane="bottomRight" activeCell="R140" sqref="R140"/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12">
    <mergeCell ref="E137:H137"/>
    <mergeCell ref="E138:H138"/>
    <mergeCell ref="E139:H139"/>
    <mergeCell ref="E132:H132"/>
    <mergeCell ref="E133:H133"/>
    <mergeCell ref="E134:H134"/>
    <mergeCell ref="E135:H135"/>
    <mergeCell ref="E136:H136"/>
    <mergeCell ref="E127:H127"/>
    <mergeCell ref="E128:H128"/>
    <mergeCell ref="E129:H129"/>
    <mergeCell ref="E130:H130"/>
    <mergeCell ref="E131:H131"/>
    <mergeCell ref="E102:H102"/>
    <mergeCell ref="E103:H103"/>
    <mergeCell ref="E104:H104"/>
    <mergeCell ref="E125:H125"/>
    <mergeCell ref="E126:H126"/>
    <mergeCell ref="E97:H97"/>
    <mergeCell ref="E98:H98"/>
    <mergeCell ref="E99:H99"/>
    <mergeCell ref="E100:H100"/>
    <mergeCell ref="E101:H101"/>
    <mergeCell ref="E92:H92"/>
    <mergeCell ref="E93:H93"/>
    <mergeCell ref="E94:H94"/>
    <mergeCell ref="E95:H95"/>
    <mergeCell ref="E96:H96"/>
    <mergeCell ref="E87:H87"/>
    <mergeCell ref="E88:H88"/>
    <mergeCell ref="E89:H89"/>
    <mergeCell ref="E90:H90"/>
    <mergeCell ref="E91:H91"/>
    <mergeCell ref="E82:H82"/>
    <mergeCell ref="E83:H83"/>
    <mergeCell ref="E84:H84"/>
    <mergeCell ref="E85:H85"/>
    <mergeCell ref="E86:H86"/>
    <mergeCell ref="E77:H77"/>
    <mergeCell ref="E78:H78"/>
    <mergeCell ref="E79:H79"/>
    <mergeCell ref="E80:H80"/>
    <mergeCell ref="E81:H81"/>
    <mergeCell ref="E72:H72"/>
    <mergeCell ref="E73:H73"/>
    <mergeCell ref="E74:H74"/>
    <mergeCell ref="E75:H75"/>
    <mergeCell ref="E76:H76"/>
    <mergeCell ref="E67:H67"/>
    <mergeCell ref="E68:H68"/>
    <mergeCell ref="E69:H69"/>
    <mergeCell ref="E70:H70"/>
    <mergeCell ref="E71:H71"/>
    <mergeCell ref="E62:H62"/>
    <mergeCell ref="E63:H63"/>
    <mergeCell ref="E64:H64"/>
    <mergeCell ref="E65:H65"/>
    <mergeCell ref="E66:H66"/>
    <mergeCell ref="E57:H57"/>
    <mergeCell ref="E58:H58"/>
    <mergeCell ref="E59:H59"/>
    <mergeCell ref="E60:H60"/>
    <mergeCell ref="E61:H61"/>
    <mergeCell ref="A14:C14"/>
    <mergeCell ref="E14:H14"/>
    <mergeCell ref="A105:C105"/>
    <mergeCell ref="A3:S3"/>
    <mergeCell ref="A4:S4"/>
    <mergeCell ref="L11:P11"/>
    <mergeCell ref="A13:C13"/>
    <mergeCell ref="E13:H13"/>
    <mergeCell ref="P12:P14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P146:R146"/>
    <mergeCell ref="P150:R150"/>
    <mergeCell ref="P151:R151"/>
    <mergeCell ref="A146:C146"/>
    <mergeCell ref="A150:C150"/>
    <mergeCell ref="A151:C151"/>
    <mergeCell ref="J146:L146"/>
    <mergeCell ref="J150:L150"/>
    <mergeCell ref="J151:L151"/>
    <mergeCell ref="E52:H52"/>
    <mergeCell ref="E53:H53"/>
    <mergeCell ref="E45:H45"/>
    <mergeCell ref="E46:H46"/>
    <mergeCell ref="E47:H47"/>
    <mergeCell ref="E48:H48"/>
    <mergeCell ref="E49:H49"/>
    <mergeCell ref="E37:H37"/>
    <mergeCell ref="E39:H39"/>
    <mergeCell ref="E40:H40"/>
    <mergeCell ref="E41:H41"/>
    <mergeCell ref="E42:H42"/>
    <mergeCell ref="E43:H43"/>
    <mergeCell ref="E44:H44"/>
    <mergeCell ref="E50:H50"/>
    <mergeCell ref="E51:H51"/>
  </mergeCells>
  <phoneticPr fontId="15" type="noConversion"/>
  <printOptions horizontalCentered="1"/>
  <pageMargins left="0.75" right="0.5" top="0.75" bottom="0.75" header="0.75" footer="0.5"/>
  <pageSetup paperSize="5" scale="90" orientation="landscape" horizontalDpi="4294967293" verticalDpi="300" r:id="rId6"/>
  <headerFooter alignWithMargins="0">
    <oddHeader xml:space="preserve">&amp;R&amp;"Arial,Bold"&amp;10              </oddHeader>
    <oddFooter>&amp;C&amp;"Arial Narrow,Regular"&amp;9Page &amp;P of &amp;N</oddFooter>
  </headerFooter>
  <rowBreaks count="1" manualBreakCount="1">
    <brk id="58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89"/>
  <sheetViews>
    <sheetView view="pageBreakPreview" zoomScaleNormal="85" zoomScaleSheetLayoutView="100" workbookViewId="0">
      <pane xSplit="1" ySplit="16" topLeftCell="B83" activePane="bottomRight" state="frozen"/>
      <selection pane="topRight" activeCell="B1" sqref="B1"/>
      <selection pane="bottomLeft" activeCell="A14" sqref="A14"/>
      <selection pane="bottomRight" activeCell="A75" sqref="A75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9" width="8.84375" style="1"/>
    <col min="20" max="20" width="10.3046875" style="1" bestFit="1" customWidth="1"/>
    <col min="21" max="21" width="13.23046875" style="1" customWidth="1"/>
    <col min="22" max="22" width="10.3046875" style="1" bestFit="1" customWidth="1"/>
    <col min="23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197</v>
      </c>
      <c r="H6" s="3"/>
      <c r="I6" s="3"/>
      <c r="R6" s="70">
        <v>1031</v>
      </c>
    </row>
    <row r="7" spans="1:19" ht="15" customHeight="1" x14ac:dyDescent="0.3">
      <c r="A7" s="5" t="s">
        <v>118</v>
      </c>
      <c r="B7" s="2" t="s">
        <v>112</v>
      </c>
      <c r="C7" s="5" t="s">
        <v>114</v>
      </c>
    </row>
    <row r="8" spans="1:19" ht="15" customHeight="1" x14ac:dyDescent="0.3">
      <c r="A8" s="5" t="s">
        <v>119</v>
      </c>
      <c r="B8" s="2" t="s">
        <v>112</v>
      </c>
      <c r="C8" s="5" t="s">
        <v>198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10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60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79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39"/>
      <c r="L13" s="39" t="s">
        <v>319</v>
      </c>
      <c r="M13" s="39"/>
      <c r="N13" s="39" t="s">
        <v>319</v>
      </c>
      <c r="O13" s="39"/>
      <c r="P13" s="287"/>
      <c r="Q13" s="40"/>
      <c r="R13" s="39">
        <v>2022</v>
      </c>
    </row>
    <row r="14" spans="1:19" ht="15" customHeight="1" x14ac:dyDescent="0.25">
      <c r="A14" s="74"/>
      <c r="B14" s="74"/>
      <c r="C14" s="74"/>
      <c r="D14" s="9"/>
      <c r="E14" s="74"/>
      <c r="F14" s="74"/>
      <c r="G14" s="74"/>
      <c r="H14" s="74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87"/>
      <c r="Q14" s="40"/>
      <c r="R14" s="181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5">
      <c r="K16" s="7"/>
      <c r="M16" s="7"/>
      <c r="O16" s="7"/>
      <c r="Q16" s="7"/>
    </row>
    <row r="17" spans="1:21" s="7" customFormat="1" ht="12.75" customHeight="1" x14ac:dyDescent="0.3">
      <c r="A17" s="62" t="s">
        <v>186</v>
      </c>
      <c r="B17" s="12"/>
      <c r="C17" s="12"/>
      <c r="J17" s="13"/>
      <c r="K17" s="13"/>
    </row>
    <row r="18" spans="1:21" s="7" customFormat="1" ht="15" customHeight="1" x14ac:dyDescent="0.25">
      <c r="A18" s="31" t="s">
        <v>6</v>
      </c>
      <c r="B18" s="99"/>
      <c r="C18" s="99"/>
      <c r="D18" s="100"/>
      <c r="E18" s="274" t="s">
        <v>324</v>
      </c>
      <c r="F18" s="274"/>
      <c r="G18" s="274"/>
      <c r="H18" s="274"/>
      <c r="I18" s="100"/>
      <c r="J18" s="34">
        <v>19575241.420000002</v>
      </c>
      <c r="K18" s="13"/>
      <c r="L18" s="34">
        <v>9506709.7599999998</v>
      </c>
      <c r="M18" s="34"/>
      <c r="N18" s="34">
        <f t="shared" ref="N18:N22" si="0">P18-L18</f>
        <v>21219037.399999999</v>
      </c>
      <c r="O18" s="34"/>
      <c r="P18" s="34">
        <v>30725747.16</v>
      </c>
      <c r="Q18" s="34"/>
      <c r="R18" s="162">
        <f>'1031 GPS'!R18+'1031 SS'!R18+'1031 ES'!R18</f>
        <v>31969285.470000003</v>
      </c>
    </row>
    <row r="19" spans="1:21" s="7" customFormat="1" ht="15" customHeight="1" x14ac:dyDescent="0.25">
      <c r="A19" s="31" t="s">
        <v>11</v>
      </c>
      <c r="B19" s="99"/>
      <c r="C19" s="99"/>
      <c r="D19" s="100"/>
      <c r="E19" s="274" t="s">
        <v>325</v>
      </c>
      <c r="F19" s="274"/>
      <c r="G19" s="274"/>
      <c r="H19" s="274"/>
      <c r="J19" s="34">
        <v>2119150.7200000002</v>
      </c>
      <c r="K19" s="13"/>
      <c r="L19" s="34">
        <v>1017589.13</v>
      </c>
      <c r="M19" s="34"/>
      <c r="N19" s="34">
        <f t="shared" si="0"/>
        <v>2222410.87</v>
      </c>
      <c r="O19" s="34"/>
      <c r="P19" s="34">
        <v>3240000</v>
      </c>
      <c r="Q19" s="34"/>
      <c r="R19" s="162">
        <f>'1031 GPS'!R19+'1031 SS'!R19+'1031 ES'!R19</f>
        <v>3240000</v>
      </c>
    </row>
    <row r="20" spans="1:21" s="7" customFormat="1" ht="15" customHeight="1" x14ac:dyDescent="0.25">
      <c r="A20" s="31" t="s">
        <v>13</v>
      </c>
      <c r="B20" s="99"/>
      <c r="C20" s="99"/>
      <c r="D20" s="100"/>
      <c r="E20" s="289" t="s">
        <v>326</v>
      </c>
      <c r="F20" s="289"/>
      <c r="G20" s="289"/>
      <c r="H20" s="289"/>
      <c r="J20" s="34">
        <v>139500</v>
      </c>
      <c r="K20" s="13"/>
      <c r="L20" s="34">
        <v>51000</v>
      </c>
      <c r="M20" s="34"/>
      <c r="N20" s="34">
        <f t="shared" si="0"/>
        <v>141000</v>
      </c>
      <c r="O20" s="34"/>
      <c r="P20" s="34">
        <v>192000</v>
      </c>
      <c r="Q20" s="34"/>
      <c r="R20" s="162">
        <f>'1031 GPS'!R20+'1031 SS'!R20+'1031 ES'!R20</f>
        <v>192000</v>
      </c>
    </row>
    <row r="21" spans="1:21" s="7" customFormat="1" ht="15" customHeight="1" x14ac:dyDescent="0.25">
      <c r="A21" s="31" t="s">
        <v>14</v>
      </c>
      <c r="B21" s="99"/>
      <c r="C21" s="99"/>
      <c r="D21" s="100"/>
      <c r="E21" s="289" t="s">
        <v>327</v>
      </c>
      <c r="F21" s="289"/>
      <c r="G21" s="289"/>
      <c r="H21" s="289"/>
      <c r="J21" s="34">
        <v>139500</v>
      </c>
      <c r="K21" s="13"/>
      <c r="L21" s="34">
        <v>51000</v>
      </c>
      <c r="M21" s="34"/>
      <c r="N21" s="34">
        <f t="shared" si="0"/>
        <v>141000</v>
      </c>
      <c r="O21" s="34"/>
      <c r="P21" s="34">
        <v>192000</v>
      </c>
      <c r="Q21" s="34"/>
      <c r="R21" s="162">
        <f>'1031 GPS'!R21+'1031 SS'!R21+'1031 ES'!R21</f>
        <v>192000</v>
      </c>
    </row>
    <row r="22" spans="1:21" s="7" customFormat="1" ht="15" customHeight="1" x14ac:dyDescent="0.25">
      <c r="A22" s="31" t="s">
        <v>16</v>
      </c>
      <c r="B22" s="99"/>
      <c r="C22" s="99"/>
      <c r="D22" s="100"/>
      <c r="E22" s="289" t="s">
        <v>328</v>
      </c>
      <c r="F22" s="289"/>
      <c r="G22" s="289"/>
      <c r="H22" s="289"/>
      <c r="J22" s="34">
        <v>510000</v>
      </c>
      <c r="K22" s="13"/>
      <c r="L22" s="34">
        <v>486000</v>
      </c>
      <c r="M22" s="34"/>
      <c r="N22" s="34">
        <f t="shared" si="0"/>
        <v>324000</v>
      </c>
      <c r="O22" s="34"/>
      <c r="P22" s="34">
        <v>810000</v>
      </c>
      <c r="Q22" s="34"/>
      <c r="R22" s="162">
        <f>'1031 GPS'!R22+'1031 SS'!R22+'1031 ES'!R22</f>
        <v>810000</v>
      </c>
      <c r="U22" s="7">
        <v>166262.84</v>
      </c>
    </row>
    <row r="23" spans="1:21" s="7" customFormat="1" ht="15" customHeight="1" x14ac:dyDescent="0.25">
      <c r="A23" s="31" t="s">
        <v>22</v>
      </c>
      <c r="B23" s="99"/>
      <c r="C23" s="99"/>
      <c r="D23" s="100"/>
      <c r="E23" s="289" t="s">
        <v>330</v>
      </c>
      <c r="F23" s="289"/>
      <c r="G23" s="289"/>
      <c r="H23" s="289"/>
      <c r="J23" s="34">
        <v>3856500</v>
      </c>
      <c r="K23" s="13"/>
      <c r="L23" s="34"/>
      <c r="M23" s="34"/>
      <c r="N23" s="34"/>
      <c r="O23" s="34"/>
      <c r="P23" s="34"/>
      <c r="Q23" s="34"/>
      <c r="R23" s="162"/>
    </row>
    <row r="24" spans="1:21" s="7" customFormat="1" ht="15" customHeight="1" x14ac:dyDescent="0.25">
      <c r="A24" s="31" t="s">
        <v>26</v>
      </c>
      <c r="B24" s="99"/>
      <c r="C24" s="99"/>
      <c r="D24" s="100"/>
      <c r="E24" s="289" t="s">
        <v>332</v>
      </c>
      <c r="F24" s="289"/>
      <c r="G24" s="289"/>
      <c r="H24" s="289"/>
      <c r="J24" s="34">
        <v>1599824.3</v>
      </c>
      <c r="K24" s="34"/>
      <c r="L24" s="34"/>
      <c r="M24" s="34"/>
      <c r="N24" s="34">
        <f>P24-L24</f>
        <v>2563325</v>
      </c>
      <c r="O24" s="34"/>
      <c r="P24" s="34">
        <v>2563325</v>
      </c>
      <c r="Q24" s="34"/>
      <c r="R24" s="162">
        <f>'1031 GPS'!R24+'1031 SS'!R24+'1031 ES'!R24</f>
        <v>2666819</v>
      </c>
    </row>
    <row r="25" spans="1:21" s="7" customFormat="1" ht="15" customHeight="1" x14ac:dyDescent="0.25">
      <c r="A25" s="31" t="s">
        <v>25</v>
      </c>
      <c r="B25" s="99"/>
      <c r="C25" s="99"/>
      <c r="D25" s="100"/>
      <c r="E25" s="289" t="s">
        <v>333</v>
      </c>
      <c r="F25" s="289"/>
      <c r="G25" s="289"/>
      <c r="H25" s="289"/>
      <c r="J25" s="34">
        <v>440500</v>
      </c>
      <c r="K25" s="34"/>
      <c r="L25" s="34"/>
      <c r="M25" s="34"/>
      <c r="N25" s="34">
        <f t="shared" ref="N25:N32" si="1">P25-L25</f>
        <v>675000</v>
      </c>
      <c r="O25" s="34"/>
      <c r="P25" s="34">
        <v>675000</v>
      </c>
      <c r="Q25" s="34"/>
      <c r="R25" s="162">
        <f>'1031 GPS'!R25+'1031 SS'!R25+'1031 ES'!R25</f>
        <v>675000</v>
      </c>
    </row>
    <row r="26" spans="1:21" s="7" customFormat="1" ht="15" customHeight="1" x14ac:dyDescent="0.25">
      <c r="A26" s="31" t="s">
        <v>139</v>
      </c>
      <c r="B26" s="99"/>
      <c r="C26" s="99"/>
      <c r="D26" s="100"/>
      <c r="E26" s="289" t="s">
        <v>334</v>
      </c>
      <c r="F26" s="289"/>
      <c r="G26" s="289"/>
      <c r="H26" s="289"/>
      <c r="J26" s="34">
        <v>1696428</v>
      </c>
      <c r="K26" s="13"/>
      <c r="L26" s="34">
        <v>1587586</v>
      </c>
      <c r="M26" s="34"/>
      <c r="N26" s="34">
        <f>P26-L26</f>
        <v>975739</v>
      </c>
      <c r="O26" s="34"/>
      <c r="P26" s="34">
        <v>2563325</v>
      </c>
      <c r="Q26" s="34"/>
      <c r="R26" s="162">
        <f>'1031 GPS'!R26+'1031 SS'!R26+'1031 ES'!R26</f>
        <v>2666819</v>
      </c>
    </row>
    <row r="27" spans="1:21" s="7" customFormat="1" ht="15" customHeight="1" x14ac:dyDescent="0.25">
      <c r="A27" s="31" t="s">
        <v>249</v>
      </c>
      <c r="B27" s="99"/>
      <c r="C27" s="99"/>
      <c r="D27" s="100"/>
      <c r="E27" s="289" t="s">
        <v>335</v>
      </c>
      <c r="F27" s="289"/>
      <c r="G27" s="289"/>
      <c r="H27" s="289"/>
      <c r="J27" s="34">
        <v>2348930.0499999998</v>
      </c>
      <c r="K27" s="34"/>
      <c r="L27" s="34">
        <v>1135667.3700000001</v>
      </c>
      <c r="M27" s="34"/>
      <c r="N27" s="34">
        <f t="shared" si="1"/>
        <v>2555520.63</v>
      </c>
      <c r="O27" s="34"/>
      <c r="P27" s="34">
        <v>3691188</v>
      </c>
      <c r="Q27" s="34"/>
      <c r="R27" s="162">
        <f>'1031 GPS'!R27+'1031 SS'!R27+'1031 ES'!R27</f>
        <v>3840219.36</v>
      </c>
      <c r="U27" s="7">
        <f>'[2]1031-LEP 2016'!$N$193</f>
        <v>3170387.67</v>
      </c>
    </row>
    <row r="28" spans="1:21" s="7" customFormat="1" ht="15" customHeight="1" x14ac:dyDescent="0.25">
      <c r="A28" s="31" t="s">
        <v>29</v>
      </c>
      <c r="B28" s="99"/>
      <c r="C28" s="99"/>
      <c r="D28" s="100"/>
      <c r="E28" s="289" t="s">
        <v>336</v>
      </c>
      <c r="F28" s="289"/>
      <c r="G28" s="289"/>
      <c r="H28" s="289"/>
      <c r="J28" s="34">
        <v>106200</v>
      </c>
      <c r="K28" s="34"/>
      <c r="L28" s="34">
        <v>50500</v>
      </c>
      <c r="M28" s="34"/>
      <c r="N28" s="34">
        <f t="shared" si="1"/>
        <v>111500</v>
      </c>
      <c r="O28" s="34"/>
      <c r="P28" s="34">
        <v>162000</v>
      </c>
      <c r="Q28" s="34"/>
      <c r="R28" s="162">
        <f>'1031 GPS'!R28+'1031 SS'!R28+'1031 ES'!R28</f>
        <v>162000</v>
      </c>
    </row>
    <row r="29" spans="1:21" s="7" customFormat="1" ht="15" customHeight="1" x14ac:dyDescent="0.25">
      <c r="A29" s="31" t="s">
        <v>835</v>
      </c>
      <c r="B29" s="99"/>
      <c r="C29" s="99"/>
      <c r="D29" s="100"/>
      <c r="E29" s="289" t="s">
        <v>337</v>
      </c>
      <c r="F29" s="289"/>
      <c r="G29" s="289"/>
      <c r="H29" s="289"/>
      <c r="J29" s="34">
        <v>281253.44</v>
      </c>
      <c r="K29" s="34"/>
      <c r="L29" s="34">
        <v>136006.03</v>
      </c>
      <c r="M29" s="34"/>
      <c r="N29" s="34">
        <f t="shared" si="1"/>
        <v>390436.66999999993</v>
      </c>
      <c r="O29" s="34"/>
      <c r="P29" s="34">
        <v>526442.69999999995</v>
      </c>
      <c r="Q29" s="34"/>
      <c r="R29" s="162">
        <f>'1031 GPS'!R29+'1031 SS'!R29+'1031 ES'!R29</f>
        <v>629917.91999999993</v>
      </c>
    </row>
    <row r="30" spans="1:21" s="7" customFormat="1" ht="15" customHeight="1" x14ac:dyDescent="0.25">
      <c r="A30" s="31" t="s">
        <v>31</v>
      </c>
      <c r="B30" s="99"/>
      <c r="C30" s="99"/>
      <c r="D30" s="100"/>
      <c r="E30" s="289" t="s">
        <v>338</v>
      </c>
      <c r="F30" s="289"/>
      <c r="G30" s="289"/>
      <c r="H30" s="289"/>
      <c r="J30" s="34">
        <v>106125.41</v>
      </c>
      <c r="K30" s="34"/>
      <c r="L30" s="34">
        <v>50500</v>
      </c>
      <c r="M30" s="34"/>
      <c r="N30" s="34">
        <f t="shared" si="1"/>
        <v>111500</v>
      </c>
      <c r="O30" s="34"/>
      <c r="P30" s="34">
        <v>162000</v>
      </c>
      <c r="Q30" s="34"/>
      <c r="R30" s="162">
        <f>'1031 GPS'!R30+'1031 SS'!R30+'1031 ES'!R30</f>
        <v>162000</v>
      </c>
    </row>
    <row r="31" spans="1:21" s="7" customFormat="1" ht="15" customHeight="1" x14ac:dyDescent="0.25">
      <c r="A31" s="31" t="s">
        <v>32</v>
      </c>
      <c r="B31" s="99"/>
      <c r="C31" s="99"/>
      <c r="D31" s="100"/>
      <c r="E31" s="289" t="s">
        <v>339</v>
      </c>
      <c r="F31" s="289"/>
      <c r="G31" s="289"/>
      <c r="H31" s="289"/>
      <c r="J31" s="34">
        <v>1264566.26</v>
      </c>
      <c r="K31" s="34"/>
      <c r="L31" s="34"/>
      <c r="M31" s="34"/>
      <c r="N31" s="34">
        <f t="shared" si="1"/>
        <v>85257.42</v>
      </c>
      <c r="O31" s="34"/>
      <c r="P31" s="34">
        <v>85257.42</v>
      </c>
      <c r="Q31" s="34"/>
      <c r="R31" s="162">
        <f>'1031 GPS'!R31+'1031 SS'!R31+'1031 ES'!R31</f>
        <v>129572.3</v>
      </c>
    </row>
    <row r="32" spans="1:21" s="7" customFormat="1" ht="15" customHeight="1" x14ac:dyDescent="0.25">
      <c r="A32" s="31" t="s">
        <v>34</v>
      </c>
      <c r="B32" s="99"/>
      <c r="C32" s="99"/>
      <c r="D32" s="100"/>
      <c r="E32" s="289" t="s">
        <v>340</v>
      </c>
      <c r="F32" s="289"/>
      <c r="G32" s="289"/>
      <c r="H32" s="289"/>
      <c r="J32" s="34">
        <v>510000</v>
      </c>
      <c r="K32" s="34"/>
      <c r="L32" s="34">
        <v>20000</v>
      </c>
      <c r="M32" s="34"/>
      <c r="N32" s="34">
        <f t="shared" si="1"/>
        <v>680000</v>
      </c>
      <c r="O32" s="34"/>
      <c r="P32" s="34">
        <v>700000</v>
      </c>
      <c r="Q32" s="34"/>
      <c r="R32" s="162">
        <f>'1031 GPS'!R32+'1031 SS'!R32+'1031 ES'!R32</f>
        <v>675000</v>
      </c>
    </row>
    <row r="33" spans="1:22" s="7" customFormat="1" ht="12.75" hidden="1" customHeight="1" x14ac:dyDescent="0.25">
      <c r="A33" s="75" t="s">
        <v>148</v>
      </c>
      <c r="B33" s="99"/>
      <c r="C33" s="99"/>
      <c r="D33" s="100"/>
      <c r="E33" s="100">
        <v>5</v>
      </c>
      <c r="F33" s="101" t="s">
        <v>7</v>
      </c>
      <c r="G33" s="100" t="s">
        <v>28</v>
      </c>
      <c r="H33" s="100" t="s">
        <v>63</v>
      </c>
      <c r="J33" s="34"/>
      <c r="K33" s="34"/>
      <c r="L33" s="34"/>
      <c r="M33" s="34"/>
      <c r="N33" s="34"/>
      <c r="O33" s="34"/>
      <c r="P33" s="34"/>
      <c r="Q33" s="34"/>
      <c r="R33" s="162"/>
    </row>
    <row r="34" spans="1:22" s="7" customFormat="1" ht="19" customHeight="1" x14ac:dyDescent="0.3">
      <c r="A34" s="58" t="s">
        <v>35</v>
      </c>
      <c r="B34" s="24"/>
      <c r="C34" s="24"/>
      <c r="J34" s="138">
        <f>SUM(J18:J33)</f>
        <v>34693719.600000001</v>
      </c>
      <c r="K34" s="139"/>
      <c r="L34" s="138">
        <f>SUM(L18:L33)</f>
        <v>14092558.290000001</v>
      </c>
      <c r="M34" s="34"/>
      <c r="N34" s="138">
        <f>SUM(N18:N33)</f>
        <v>32195726.990000002</v>
      </c>
      <c r="O34" s="34"/>
      <c r="P34" s="138">
        <f>SUM(P18:P33)</f>
        <v>46288285.280000001</v>
      </c>
      <c r="Q34" s="34"/>
      <c r="R34" s="138">
        <f>SUM(R18:R33)</f>
        <v>48010633.049999997</v>
      </c>
      <c r="U34" s="7">
        <f>P34+166262.84</f>
        <v>46454548.120000005</v>
      </c>
      <c r="V34" s="7">
        <f>L34+166262.84</f>
        <v>14258821.130000001</v>
      </c>
    </row>
    <row r="35" spans="1:22" s="7" customFormat="1" ht="6" customHeight="1" x14ac:dyDescent="0.25">
      <c r="A35" s="17"/>
      <c r="B35" s="17"/>
      <c r="C35" s="17"/>
      <c r="J35" s="139"/>
      <c r="K35" s="139"/>
      <c r="L35" s="34"/>
      <c r="M35" s="34"/>
      <c r="N35" s="34"/>
      <c r="O35" s="34"/>
      <c r="P35" s="34"/>
      <c r="Q35" s="34"/>
      <c r="R35" s="34"/>
    </row>
    <row r="36" spans="1:22" s="7" customFormat="1" ht="12.75" customHeight="1" x14ac:dyDescent="0.3">
      <c r="A36" s="62" t="s">
        <v>187</v>
      </c>
      <c r="B36" s="12"/>
      <c r="C36" s="12"/>
      <c r="J36" s="34"/>
      <c r="K36" s="34"/>
      <c r="L36" s="34"/>
      <c r="M36" s="34"/>
      <c r="N36" s="34"/>
      <c r="O36" s="34"/>
      <c r="P36" s="34"/>
      <c r="Q36" s="34"/>
      <c r="R36" s="34"/>
    </row>
    <row r="37" spans="1:22" s="7" customFormat="1" ht="15" customHeight="1" x14ac:dyDescent="0.25">
      <c r="A37" s="31" t="s">
        <v>36</v>
      </c>
      <c r="B37" s="99"/>
      <c r="C37" s="99"/>
      <c r="D37" s="100"/>
      <c r="E37" s="289" t="s">
        <v>341</v>
      </c>
      <c r="F37" s="289"/>
      <c r="G37" s="289"/>
      <c r="H37" s="289"/>
      <c r="J37" s="34"/>
      <c r="K37" s="34"/>
      <c r="L37" s="34"/>
      <c r="M37" s="34"/>
      <c r="N37" s="34">
        <f t="shared" ref="N37:N50" si="2">P37-L37</f>
        <v>84000</v>
      </c>
      <c r="O37" s="34"/>
      <c r="P37" s="34">
        <v>84000</v>
      </c>
      <c r="Q37" s="34"/>
      <c r="R37" s="160">
        <f>'1031 GPS'!R37+'1031 SS'!R37+'1031 ES'!R37</f>
        <v>140276.81</v>
      </c>
    </row>
    <row r="38" spans="1:22" s="7" customFormat="1" ht="15" customHeight="1" x14ac:dyDescent="0.25">
      <c r="A38" s="31" t="s">
        <v>38</v>
      </c>
      <c r="B38" s="99"/>
      <c r="C38" s="99"/>
      <c r="E38" s="289" t="s">
        <v>343</v>
      </c>
      <c r="F38" s="289"/>
      <c r="G38" s="289"/>
      <c r="H38" s="289"/>
      <c r="J38" s="34"/>
      <c r="K38" s="34"/>
      <c r="L38" s="34"/>
      <c r="M38" s="34"/>
      <c r="N38" s="34"/>
      <c r="O38" s="34"/>
      <c r="Q38" s="34"/>
      <c r="R38" s="160">
        <f>'1031 GPS'!R38+'1031 SS'!R38+'1031 ES'!R38</f>
        <v>250000</v>
      </c>
    </row>
    <row r="39" spans="1:22" s="7" customFormat="1" ht="15" customHeight="1" x14ac:dyDescent="0.25">
      <c r="A39" s="31" t="s">
        <v>42</v>
      </c>
      <c r="B39" s="99"/>
      <c r="C39" s="99"/>
      <c r="D39" s="100"/>
      <c r="E39" s="289" t="s">
        <v>491</v>
      </c>
      <c r="F39" s="289"/>
      <c r="G39" s="289"/>
      <c r="H39" s="289"/>
      <c r="J39" s="34">
        <v>1371552</v>
      </c>
      <c r="K39" s="34"/>
      <c r="L39" s="34">
        <v>4943328</v>
      </c>
      <c r="M39" s="34"/>
      <c r="N39" s="34">
        <f>P39-L39</f>
        <v>56672</v>
      </c>
      <c r="O39" s="34"/>
      <c r="P39" s="34">
        <v>5000000</v>
      </c>
      <c r="Q39" s="34"/>
      <c r="R39" s="160">
        <f>'1031 GPS'!R39+'1031 SS'!R39+'1031 ES'!R39</f>
        <v>5000000</v>
      </c>
    </row>
    <row r="40" spans="1:22" s="7" customFormat="1" ht="12.75" hidden="1" customHeight="1" x14ac:dyDescent="0.25">
      <c r="A40" s="75" t="s">
        <v>87</v>
      </c>
      <c r="B40" s="99"/>
      <c r="C40" s="99"/>
      <c r="E40" s="289" t="s">
        <v>390</v>
      </c>
      <c r="F40" s="289"/>
      <c r="G40" s="289"/>
      <c r="H40" s="289"/>
      <c r="J40" s="34"/>
      <c r="K40" s="34"/>
      <c r="L40" s="34"/>
      <c r="M40" s="34"/>
      <c r="N40" s="34">
        <f t="shared" si="2"/>
        <v>0</v>
      </c>
      <c r="O40" s="34"/>
      <c r="P40" s="34"/>
      <c r="Q40" s="34"/>
      <c r="R40" s="160">
        <f>'1031 GPS'!R40+'1031 SS'!R40+'1031 ES'!R40</f>
        <v>0</v>
      </c>
    </row>
    <row r="41" spans="1:22" s="7" customFormat="1" ht="12.75" hidden="1" customHeight="1" x14ac:dyDescent="0.25">
      <c r="A41" s="75" t="s">
        <v>149</v>
      </c>
      <c r="B41" s="99"/>
      <c r="C41" s="99"/>
      <c r="D41" s="100"/>
      <c r="E41" s="289" t="s">
        <v>391</v>
      </c>
      <c r="F41" s="289"/>
      <c r="G41" s="289"/>
      <c r="H41" s="289"/>
      <c r="J41" s="34"/>
      <c r="K41" s="35"/>
      <c r="L41" s="34"/>
      <c r="M41" s="34"/>
      <c r="N41" s="34">
        <f t="shared" si="2"/>
        <v>0</v>
      </c>
      <c r="O41" s="34"/>
      <c r="P41" s="34"/>
      <c r="Q41" s="34"/>
      <c r="R41" s="160">
        <f>'1031 GPS'!R41+'1031 SS'!R41+'1031 ES'!R41</f>
        <v>0</v>
      </c>
    </row>
    <row r="42" spans="1:22" s="7" customFormat="1" ht="3" hidden="1" customHeight="1" x14ac:dyDescent="0.25">
      <c r="A42" s="75" t="s">
        <v>150</v>
      </c>
      <c r="B42" s="99"/>
      <c r="C42" s="99"/>
      <c r="D42" s="100"/>
      <c r="E42" s="289" t="s">
        <v>490</v>
      </c>
      <c r="F42" s="289"/>
      <c r="G42" s="289"/>
      <c r="H42" s="289"/>
      <c r="J42" s="34"/>
      <c r="K42" s="35"/>
      <c r="L42" s="34"/>
      <c r="M42" s="34"/>
      <c r="N42" s="34">
        <f t="shared" si="2"/>
        <v>0</v>
      </c>
      <c r="O42" s="34"/>
      <c r="P42" s="34"/>
      <c r="Q42" s="34"/>
      <c r="R42" s="160">
        <f>'1031 GPS'!R42+'1031 SS'!R42+'1031 ES'!R42</f>
        <v>0</v>
      </c>
    </row>
    <row r="43" spans="1:22" s="7" customFormat="1" ht="15" customHeight="1" x14ac:dyDescent="0.25">
      <c r="A43" s="31" t="s">
        <v>43</v>
      </c>
      <c r="B43" s="99"/>
      <c r="C43" s="99"/>
      <c r="D43" s="100"/>
      <c r="E43" s="289" t="s">
        <v>347</v>
      </c>
      <c r="F43" s="289"/>
      <c r="G43" s="289"/>
      <c r="H43" s="289"/>
      <c r="J43" s="34">
        <v>897146.85</v>
      </c>
      <c r="K43" s="35"/>
      <c r="L43" s="34">
        <v>372451.02</v>
      </c>
      <c r="M43" s="34"/>
      <c r="N43" s="34">
        <f t="shared" si="2"/>
        <v>851548.98</v>
      </c>
      <c r="O43" s="34"/>
      <c r="P43" s="34">
        <v>1224000</v>
      </c>
      <c r="Q43" s="34"/>
      <c r="R43" s="160">
        <f>'1031 GPS'!R43+'1031 SS'!R43+'1031 ES'!R43</f>
        <v>1204000</v>
      </c>
    </row>
    <row r="44" spans="1:22" s="7" customFormat="1" ht="15" customHeight="1" x14ac:dyDescent="0.25">
      <c r="A44" s="31" t="s">
        <v>45</v>
      </c>
      <c r="B44" s="99"/>
      <c r="C44" s="99"/>
      <c r="D44" s="100"/>
      <c r="E44" s="289" t="s">
        <v>348</v>
      </c>
      <c r="F44" s="289"/>
      <c r="G44" s="289"/>
      <c r="H44" s="289"/>
      <c r="J44" s="34"/>
      <c r="K44" s="34"/>
      <c r="L44" s="34"/>
      <c r="M44" s="34"/>
      <c r="N44" s="34">
        <f t="shared" si="2"/>
        <v>1300000</v>
      </c>
      <c r="O44" s="34"/>
      <c r="P44" s="34">
        <v>1300000</v>
      </c>
      <c r="Q44" s="34"/>
      <c r="R44" s="160">
        <f>'1031 GPS'!R44+'1031 SS'!R44+'1031 ES'!R44</f>
        <v>1210000</v>
      </c>
      <c r="U44" s="7">
        <v>41303766.329999998</v>
      </c>
    </row>
    <row r="45" spans="1:22" s="7" customFormat="1" ht="15" customHeight="1" x14ac:dyDescent="0.25">
      <c r="A45" s="31" t="s">
        <v>47</v>
      </c>
      <c r="B45" s="99"/>
      <c r="C45" s="99"/>
      <c r="E45" s="289" t="s">
        <v>349</v>
      </c>
      <c r="F45" s="289"/>
      <c r="G45" s="289"/>
      <c r="H45" s="289"/>
      <c r="J45" s="34">
        <v>383485</v>
      </c>
      <c r="K45" s="34"/>
      <c r="L45" s="34">
        <v>103945</v>
      </c>
      <c r="M45" s="34"/>
      <c r="N45" s="34">
        <f t="shared" si="2"/>
        <v>1131055</v>
      </c>
      <c r="O45" s="34"/>
      <c r="P45" s="34">
        <v>1235000</v>
      </c>
      <c r="Q45" s="34"/>
      <c r="R45" s="160">
        <f>'1031 GPS'!R45+'1031 SS'!R45+'1031 ES'!R45</f>
        <v>1300000</v>
      </c>
      <c r="U45" s="7">
        <v>25392200</v>
      </c>
    </row>
    <row r="46" spans="1:22" s="7" customFormat="1" ht="12.75" hidden="1" customHeight="1" x14ac:dyDescent="0.25">
      <c r="A46" s="31" t="s">
        <v>49</v>
      </c>
      <c r="B46" s="99"/>
      <c r="C46" s="99"/>
      <c r="D46" s="100"/>
      <c r="E46" s="289" t="s">
        <v>495</v>
      </c>
      <c r="F46" s="289"/>
      <c r="G46" s="289"/>
      <c r="H46" s="289"/>
      <c r="J46" s="34">
        <v>0</v>
      </c>
      <c r="K46" s="34"/>
      <c r="L46" s="34"/>
      <c r="M46" s="34"/>
      <c r="N46" s="34"/>
      <c r="O46" s="34"/>
      <c r="P46" s="34"/>
      <c r="Q46" s="34"/>
      <c r="R46" s="160">
        <f>'1031 GPS'!R46+'1031 SS'!R46+'1031 ES'!R46</f>
        <v>0</v>
      </c>
      <c r="U46" s="7">
        <v>1530000</v>
      </c>
    </row>
    <row r="47" spans="1:22" s="7" customFormat="1" ht="12.75" hidden="1" customHeight="1" x14ac:dyDescent="0.25">
      <c r="A47" s="31" t="s">
        <v>51</v>
      </c>
      <c r="B47" s="99"/>
      <c r="C47" s="99"/>
      <c r="D47" s="100"/>
      <c r="E47" s="289" t="s">
        <v>496</v>
      </c>
      <c r="F47" s="289"/>
      <c r="G47" s="289"/>
      <c r="H47" s="289"/>
      <c r="J47" s="34">
        <v>0</v>
      </c>
      <c r="K47" s="34"/>
      <c r="L47" s="34"/>
      <c r="M47" s="34"/>
      <c r="N47" s="34"/>
      <c r="O47" s="34"/>
      <c r="P47" s="34"/>
      <c r="Q47" s="34"/>
      <c r="R47" s="160">
        <f>'1031 GPS'!R47+'1031 SS'!R47+'1031 ES'!R47</f>
        <v>0</v>
      </c>
      <c r="U47" s="7">
        <f>SUM(U44:U46)</f>
        <v>68225966.329999998</v>
      </c>
    </row>
    <row r="48" spans="1:22" s="7" customFormat="1" ht="15" customHeight="1" x14ac:dyDescent="0.25">
      <c r="A48" s="31" t="s">
        <v>52</v>
      </c>
      <c r="B48" s="99"/>
      <c r="C48" s="99"/>
      <c r="E48" s="289" t="s">
        <v>350</v>
      </c>
      <c r="F48" s="289"/>
      <c r="G48" s="289"/>
      <c r="H48" s="289"/>
      <c r="J48" s="34"/>
      <c r="K48" s="34"/>
      <c r="L48" s="34"/>
      <c r="M48" s="34"/>
      <c r="N48" s="34">
        <f t="shared" si="2"/>
        <v>5000</v>
      </c>
      <c r="O48" s="34"/>
      <c r="P48" s="34">
        <v>5000</v>
      </c>
      <c r="Q48" s="34"/>
      <c r="R48" s="160">
        <f>'1031 GPS'!R48+'1031 SS'!R48+'1031 ES'!R48</f>
        <v>5000</v>
      </c>
    </row>
    <row r="49" spans="1:21" s="7" customFormat="1" ht="15" hidden="1" customHeight="1" x14ac:dyDescent="0.25">
      <c r="A49" s="31" t="s">
        <v>54</v>
      </c>
      <c r="B49" s="99"/>
      <c r="C49" s="99"/>
      <c r="E49" s="289" t="s">
        <v>351</v>
      </c>
      <c r="F49" s="289"/>
      <c r="G49" s="289"/>
      <c r="H49" s="289"/>
      <c r="J49" s="34"/>
      <c r="K49" s="34"/>
      <c r="L49" s="34"/>
      <c r="M49" s="34"/>
      <c r="N49" s="34"/>
      <c r="O49" s="34"/>
      <c r="P49" s="34">
        <v>0</v>
      </c>
      <c r="Q49" s="34"/>
      <c r="R49" s="160">
        <f>'1031 GPS'!R49+'1031 SS'!R49+'1031 ES'!R49</f>
        <v>0</v>
      </c>
      <c r="U49" s="7">
        <v>1373500</v>
      </c>
    </row>
    <row r="50" spans="1:21" s="7" customFormat="1" ht="15" customHeight="1" x14ac:dyDescent="0.25">
      <c r="A50" s="31" t="s">
        <v>67</v>
      </c>
      <c r="B50" s="99"/>
      <c r="C50" s="99"/>
      <c r="E50" s="289" t="s">
        <v>355</v>
      </c>
      <c r="F50" s="289"/>
      <c r="G50" s="289"/>
      <c r="H50" s="289"/>
      <c r="J50" s="34"/>
      <c r="K50" s="34"/>
      <c r="L50" s="34"/>
      <c r="M50" s="34"/>
      <c r="N50" s="34">
        <f t="shared" si="2"/>
        <v>100000</v>
      </c>
      <c r="O50" s="34"/>
      <c r="P50" s="34">
        <v>100000</v>
      </c>
      <c r="Q50" s="34"/>
      <c r="R50" s="160">
        <f>'1031 GPS'!R50+'1031 SS'!R50+'1031 ES'!R50</f>
        <v>100000</v>
      </c>
      <c r="U50" s="7">
        <v>4900203.9800000004</v>
      </c>
    </row>
    <row r="51" spans="1:21" s="7" customFormat="1" ht="15" customHeight="1" x14ac:dyDescent="0.25">
      <c r="A51" s="31" t="s">
        <v>60</v>
      </c>
      <c r="B51" s="99"/>
      <c r="C51" s="99"/>
      <c r="E51" s="289" t="s">
        <v>365</v>
      </c>
      <c r="F51" s="289"/>
      <c r="G51" s="289"/>
      <c r="H51" s="289"/>
      <c r="J51" s="34">
        <v>62694.400000000001</v>
      </c>
      <c r="K51" s="34"/>
      <c r="L51" s="34">
        <v>34572</v>
      </c>
      <c r="M51" s="34"/>
      <c r="N51" s="34">
        <f t="shared" ref="N51:N52" si="3">P51-L51</f>
        <v>1465428</v>
      </c>
      <c r="O51" s="34"/>
      <c r="P51" s="34">
        <v>1500000</v>
      </c>
      <c r="Q51" s="34"/>
      <c r="R51" s="160">
        <f>'1031 GPS'!R51+'1031 SS'!R51+'1031 ES'!R51</f>
        <v>300000</v>
      </c>
      <c r="U51" s="7">
        <f>U50+U49</f>
        <v>6273703.9800000004</v>
      </c>
    </row>
    <row r="52" spans="1:21" s="7" customFormat="1" ht="15" customHeight="1" x14ac:dyDescent="0.25">
      <c r="A52" s="31" t="s">
        <v>61</v>
      </c>
      <c r="B52" s="99"/>
      <c r="C52" s="99"/>
      <c r="E52" s="289" t="s">
        <v>366</v>
      </c>
      <c r="F52" s="289"/>
      <c r="G52" s="289"/>
      <c r="H52" s="289"/>
      <c r="J52" s="34"/>
      <c r="K52" s="34"/>
      <c r="L52" s="34"/>
      <c r="M52" s="34"/>
      <c r="N52" s="34">
        <f t="shared" si="3"/>
        <v>220000</v>
      </c>
      <c r="O52" s="34"/>
      <c r="P52" s="34">
        <v>220000</v>
      </c>
      <c r="Q52" s="34"/>
      <c r="R52" s="160">
        <f>'1031 GPS'!R52+'1031 SS'!R52+'1031 ES'!R52</f>
        <v>220000</v>
      </c>
    </row>
    <row r="53" spans="1:21" s="7" customFormat="1" ht="15" customHeight="1" x14ac:dyDescent="0.25">
      <c r="A53" s="31" t="s">
        <v>57</v>
      </c>
      <c r="B53" s="99"/>
      <c r="C53" s="99"/>
      <c r="E53" s="289" t="s">
        <v>369</v>
      </c>
      <c r="F53" s="289"/>
      <c r="G53" s="289"/>
      <c r="H53" s="289"/>
      <c r="J53" s="34"/>
      <c r="K53" s="34"/>
      <c r="L53" s="34"/>
      <c r="M53" s="34"/>
      <c r="N53" s="34">
        <f>P53-L53</f>
        <v>5000</v>
      </c>
      <c r="O53" s="34"/>
      <c r="P53" s="34">
        <v>5000</v>
      </c>
      <c r="Q53" s="34"/>
      <c r="R53" s="160">
        <f>'1031 GPS'!R53+'1031 SS'!R53+'1031 ES'!R53</f>
        <v>5000</v>
      </c>
    </row>
    <row r="54" spans="1:21" s="7" customFormat="1" ht="15" customHeight="1" x14ac:dyDescent="0.25">
      <c r="A54" s="31" t="s">
        <v>64</v>
      </c>
      <c r="B54" s="99"/>
      <c r="C54" s="99"/>
      <c r="E54" s="289" t="s">
        <v>370</v>
      </c>
      <c r="F54" s="289"/>
      <c r="G54" s="289"/>
      <c r="H54" s="289"/>
      <c r="J54" s="34"/>
      <c r="K54" s="34"/>
      <c r="L54" s="34"/>
      <c r="M54" s="34"/>
      <c r="N54" s="34">
        <f>P54-L54</f>
        <v>5000</v>
      </c>
      <c r="O54" s="34"/>
      <c r="P54" s="34">
        <v>5000</v>
      </c>
      <c r="Q54" s="34"/>
      <c r="R54" s="160">
        <f>'1031 GPS'!R54+'1031 SS'!R54+'1031 ES'!R54</f>
        <v>5000</v>
      </c>
    </row>
    <row r="55" spans="1:21" s="7" customFormat="1" ht="15" customHeight="1" x14ac:dyDescent="0.25">
      <c r="A55" s="31" t="s">
        <v>246</v>
      </c>
      <c r="B55" s="99"/>
      <c r="C55" s="99"/>
      <c r="E55" s="289" t="s">
        <v>372</v>
      </c>
      <c r="F55" s="289"/>
      <c r="G55" s="289"/>
      <c r="H55" s="289"/>
      <c r="J55" s="34"/>
      <c r="K55" s="34"/>
      <c r="L55" s="34"/>
      <c r="M55" s="34"/>
      <c r="N55" s="34">
        <f t="shared" ref="N55" si="4">P55-L55</f>
        <v>1050000</v>
      </c>
      <c r="O55" s="34"/>
      <c r="P55" s="34">
        <v>1050000</v>
      </c>
      <c r="Q55" s="34"/>
      <c r="R55" s="160">
        <f>'1031 GPS'!R55+'1031 SS'!R55+'1031 ES'!R55</f>
        <v>1164000</v>
      </c>
    </row>
    <row r="56" spans="1:21" s="7" customFormat="1" ht="19" customHeight="1" x14ac:dyDescent="0.3">
      <c r="A56" s="293" t="s">
        <v>190</v>
      </c>
      <c r="B56" s="293"/>
      <c r="C56" s="293"/>
      <c r="J56" s="138">
        <f>SUM(J37:J55)</f>
        <v>2714878.25</v>
      </c>
      <c r="K56" s="139"/>
      <c r="L56" s="138">
        <f>SUM(L37:L55)</f>
        <v>5454296.0199999996</v>
      </c>
      <c r="M56" s="34"/>
      <c r="N56" s="138">
        <f>SUM(N37:N55)</f>
        <v>6273703.9800000004</v>
      </c>
      <c r="O56" s="34"/>
      <c r="P56" s="138">
        <f>SUM(P37:P55)</f>
        <v>11728000</v>
      </c>
      <c r="Q56" s="34"/>
      <c r="R56" s="138">
        <f>SUM(R37:R55)</f>
        <v>10903276.809999999</v>
      </c>
    </row>
    <row r="57" spans="1:21" s="7" customFormat="1" ht="6" customHeight="1" x14ac:dyDescent="0.3">
      <c r="A57" s="19"/>
      <c r="B57" s="19"/>
      <c r="C57" s="19"/>
      <c r="J57" s="139"/>
      <c r="K57" s="139"/>
      <c r="L57" s="34"/>
      <c r="M57" s="34"/>
      <c r="N57" s="34"/>
      <c r="O57" s="34"/>
      <c r="P57" s="34"/>
      <c r="Q57" s="34"/>
      <c r="R57" s="34"/>
    </row>
    <row r="58" spans="1:21" s="7" customFormat="1" ht="12" hidden="1" customHeight="1" x14ac:dyDescent="0.25">
      <c r="A58" s="63" t="s">
        <v>188</v>
      </c>
      <c r="J58" s="34"/>
      <c r="K58" s="34"/>
      <c r="L58" s="34"/>
      <c r="M58" s="34"/>
      <c r="N58" s="34"/>
      <c r="O58" s="34"/>
      <c r="P58" s="34"/>
      <c r="Q58" s="34"/>
      <c r="R58" s="34"/>
    </row>
    <row r="59" spans="1:21" s="7" customFormat="1" ht="12" hidden="1" customHeight="1" x14ac:dyDescent="0.25">
      <c r="A59" s="75" t="s">
        <v>108</v>
      </c>
      <c r="E59" s="100">
        <v>5</v>
      </c>
      <c r="F59" s="101" t="s">
        <v>28</v>
      </c>
      <c r="G59" s="100" t="s">
        <v>7</v>
      </c>
      <c r="H59" s="100" t="s">
        <v>17</v>
      </c>
      <c r="J59" s="34"/>
      <c r="K59" s="34"/>
      <c r="L59" s="34"/>
      <c r="M59" s="34"/>
      <c r="N59" s="34"/>
      <c r="O59" s="34"/>
      <c r="P59" s="34"/>
      <c r="Q59" s="34"/>
      <c r="R59" s="34"/>
    </row>
    <row r="60" spans="1:21" s="7" customFormat="1" ht="12" hidden="1" customHeight="1" x14ac:dyDescent="0.25">
      <c r="A60" s="75" t="s">
        <v>179</v>
      </c>
      <c r="E60" s="100">
        <v>5</v>
      </c>
      <c r="F60" s="101" t="s">
        <v>28</v>
      </c>
      <c r="G60" s="100" t="s">
        <v>7</v>
      </c>
      <c r="H60" s="100" t="s">
        <v>63</v>
      </c>
      <c r="J60" s="34"/>
      <c r="K60" s="34"/>
      <c r="L60" s="34"/>
      <c r="M60" s="34"/>
      <c r="N60" s="34"/>
      <c r="O60" s="34"/>
      <c r="P60" s="34"/>
      <c r="Q60" s="34"/>
      <c r="R60" s="34"/>
    </row>
    <row r="61" spans="1:21" s="7" customFormat="1" ht="12" hidden="1" customHeight="1" x14ac:dyDescent="0.25">
      <c r="A61" s="75" t="s">
        <v>180</v>
      </c>
      <c r="E61" s="100">
        <v>5</v>
      </c>
      <c r="F61" s="101" t="s">
        <v>28</v>
      </c>
      <c r="G61" s="100" t="s">
        <v>7</v>
      </c>
      <c r="H61" s="102" t="s">
        <v>48</v>
      </c>
      <c r="J61" s="34"/>
      <c r="K61" s="34"/>
      <c r="L61" s="34"/>
      <c r="M61" s="34"/>
      <c r="N61" s="34"/>
      <c r="O61" s="34"/>
      <c r="P61" s="34"/>
      <c r="Q61" s="34"/>
      <c r="R61" s="34"/>
    </row>
    <row r="62" spans="1:21" s="7" customFormat="1" ht="12" hidden="1" customHeight="1" x14ac:dyDescent="0.25">
      <c r="A62" s="75" t="s">
        <v>180</v>
      </c>
      <c r="E62" s="100">
        <v>5</v>
      </c>
      <c r="F62" s="101" t="s">
        <v>28</v>
      </c>
      <c r="G62" s="100" t="s">
        <v>7</v>
      </c>
      <c r="H62" s="102" t="s">
        <v>48</v>
      </c>
      <c r="J62" s="34"/>
      <c r="K62" s="34"/>
      <c r="L62" s="34"/>
      <c r="M62" s="34"/>
      <c r="N62" s="34"/>
      <c r="O62" s="34"/>
      <c r="P62" s="34"/>
      <c r="Q62" s="34"/>
      <c r="R62" s="34"/>
    </row>
    <row r="63" spans="1:21" s="7" customFormat="1" ht="12" hidden="1" customHeight="1" x14ac:dyDescent="0.25">
      <c r="A63" s="75" t="s">
        <v>181</v>
      </c>
      <c r="E63" s="100">
        <v>5</v>
      </c>
      <c r="F63" s="101" t="s">
        <v>28</v>
      </c>
      <c r="G63" s="100" t="s">
        <v>7</v>
      </c>
      <c r="H63" s="100" t="s">
        <v>10</v>
      </c>
      <c r="J63" s="34"/>
      <c r="K63" s="34"/>
      <c r="L63" s="34"/>
      <c r="M63" s="34"/>
      <c r="N63" s="34"/>
      <c r="O63" s="34"/>
      <c r="P63" s="34"/>
      <c r="Q63" s="34"/>
      <c r="R63" s="34"/>
    </row>
    <row r="64" spans="1:21" s="7" customFormat="1" ht="12" hidden="1" customHeight="1" x14ac:dyDescent="0.25">
      <c r="A64" s="75" t="s">
        <v>180</v>
      </c>
      <c r="E64" s="100">
        <v>5</v>
      </c>
      <c r="F64" s="101" t="s">
        <v>28</v>
      </c>
      <c r="G64" s="100" t="s">
        <v>7</v>
      </c>
      <c r="H64" s="102" t="s">
        <v>48</v>
      </c>
      <c r="J64" s="34"/>
      <c r="K64" s="34"/>
      <c r="L64" s="34"/>
      <c r="M64" s="34"/>
      <c r="N64" s="34"/>
      <c r="O64" s="34"/>
      <c r="P64" s="34"/>
      <c r="Q64" s="34"/>
      <c r="R64" s="34"/>
    </row>
    <row r="65" spans="1:18" s="7" customFormat="1" ht="12" hidden="1" customHeight="1" x14ac:dyDescent="0.25">
      <c r="A65" s="75" t="s">
        <v>182</v>
      </c>
      <c r="E65" s="100">
        <v>5</v>
      </c>
      <c r="F65" s="101" t="s">
        <v>28</v>
      </c>
      <c r="G65" s="100" t="s">
        <v>7</v>
      </c>
      <c r="H65" s="100" t="s">
        <v>8</v>
      </c>
      <c r="J65" s="34"/>
      <c r="K65" s="34"/>
      <c r="L65" s="34"/>
      <c r="M65" s="34"/>
      <c r="N65" s="34"/>
      <c r="O65" s="34"/>
      <c r="P65" s="34"/>
      <c r="Q65" s="34"/>
      <c r="R65" s="34"/>
    </row>
    <row r="66" spans="1:18" s="7" customFormat="1" ht="12" hidden="1" customHeight="1" x14ac:dyDescent="0.25">
      <c r="A66" s="75" t="s">
        <v>183</v>
      </c>
      <c r="E66" s="100">
        <v>5</v>
      </c>
      <c r="F66" s="101" t="s">
        <v>28</v>
      </c>
      <c r="G66" s="100" t="s">
        <v>7</v>
      </c>
      <c r="H66" s="100" t="s">
        <v>15</v>
      </c>
      <c r="J66" s="34"/>
      <c r="K66" s="34"/>
      <c r="L66" s="34"/>
      <c r="M66" s="34"/>
      <c r="N66" s="34"/>
      <c r="O66" s="34"/>
      <c r="P66" s="34"/>
      <c r="Q66" s="34"/>
      <c r="R66" s="34"/>
    </row>
    <row r="67" spans="1:18" s="7" customFormat="1" ht="19" hidden="1" customHeight="1" x14ac:dyDescent="0.3">
      <c r="A67" s="58" t="s">
        <v>184</v>
      </c>
      <c r="J67" s="147">
        <f>SUM(J59:J66)</f>
        <v>0</v>
      </c>
      <c r="K67" s="148"/>
      <c r="L67" s="147">
        <f>SUM(L59:L66)</f>
        <v>0</v>
      </c>
      <c r="M67" s="148"/>
      <c r="N67" s="147">
        <f>SUM(N59:N66)</f>
        <v>0</v>
      </c>
      <c r="O67" s="148"/>
      <c r="P67" s="147">
        <f>SUM(P59:P66)</f>
        <v>0</v>
      </c>
      <c r="Q67" s="148"/>
      <c r="R67" s="147">
        <f>SUM(R59:R66)</f>
        <v>0</v>
      </c>
    </row>
    <row r="68" spans="1:18" s="7" customFormat="1" ht="6" hidden="1" customHeight="1" x14ac:dyDescent="0.25">
      <c r="J68" s="34"/>
      <c r="K68" s="34"/>
      <c r="L68" s="34"/>
      <c r="M68" s="34"/>
      <c r="N68" s="34"/>
      <c r="O68" s="34"/>
      <c r="P68" s="34"/>
      <c r="Q68" s="34"/>
      <c r="R68" s="34"/>
    </row>
    <row r="69" spans="1:18" s="7" customFormat="1" ht="12.75" customHeight="1" x14ac:dyDescent="0.3">
      <c r="A69" s="62" t="s">
        <v>189</v>
      </c>
      <c r="B69" s="11"/>
      <c r="C69" s="11"/>
      <c r="J69" s="34"/>
      <c r="K69" s="34"/>
      <c r="L69" s="34"/>
      <c r="M69" s="34"/>
      <c r="N69" s="34"/>
      <c r="O69" s="34"/>
      <c r="P69" s="34"/>
      <c r="Q69" s="34"/>
      <c r="R69" s="34"/>
    </row>
    <row r="70" spans="1:18" s="7" customFormat="1" ht="15" customHeight="1" x14ac:dyDescent="0.25">
      <c r="A70" s="64" t="s">
        <v>841</v>
      </c>
      <c r="B70" s="9"/>
      <c r="C70" s="9"/>
      <c r="E70" s="289" t="s">
        <v>379</v>
      </c>
      <c r="F70" s="289"/>
      <c r="G70" s="289"/>
      <c r="H70" s="289"/>
      <c r="J70" s="34"/>
      <c r="K70" s="34"/>
      <c r="L70" s="34"/>
      <c r="M70" s="34"/>
      <c r="N70" s="34"/>
      <c r="O70" s="34"/>
      <c r="P70" s="34"/>
      <c r="Q70" s="34"/>
      <c r="R70" s="34">
        <f>'1031 GPS'!R74</f>
        <v>100000</v>
      </c>
    </row>
    <row r="71" spans="1:18" s="7" customFormat="1" ht="12.75" hidden="1" customHeight="1" x14ac:dyDescent="0.25">
      <c r="A71" s="75" t="s">
        <v>91</v>
      </c>
      <c r="B71" s="99"/>
      <c r="C71" s="99"/>
      <c r="E71" s="30">
        <v>1</v>
      </c>
      <c r="F71" s="127" t="s">
        <v>92</v>
      </c>
      <c r="G71" s="30" t="s">
        <v>7</v>
      </c>
      <c r="H71" s="30" t="s">
        <v>8</v>
      </c>
      <c r="J71" s="34"/>
      <c r="K71" s="34"/>
      <c r="L71" s="34"/>
      <c r="M71" s="34"/>
      <c r="N71" s="34"/>
      <c r="O71" s="34"/>
      <c r="P71" s="34"/>
      <c r="Q71" s="34"/>
      <c r="R71" s="34"/>
    </row>
    <row r="72" spans="1:18" s="7" customFormat="1" ht="12.75" hidden="1" customHeight="1" x14ac:dyDescent="0.25">
      <c r="A72" s="64" t="s">
        <v>89</v>
      </c>
      <c r="B72" s="99"/>
      <c r="C72" s="99"/>
      <c r="D72" s="101"/>
      <c r="E72" s="30">
        <v>1</v>
      </c>
      <c r="F72" s="127" t="s">
        <v>12</v>
      </c>
      <c r="G72" s="30" t="s">
        <v>53</v>
      </c>
      <c r="H72" s="30" t="s">
        <v>10</v>
      </c>
      <c r="J72" s="34"/>
      <c r="K72" s="34"/>
      <c r="L72" s="34"/>
      <c r="M72" s="34"/>
      <c r="N72" s="34">
        <f t="shared" ref="N72:N74" si="5">P72-L72</f>
        <v>0</v>
      </c>
      <c r="O72" s="34"/>
      <c r="P72" s="34"/>
      <c r="Q72" s="34"/>
      <c r="R72" s="34"/>
    </row>
    <row r="73" spans="1:18" s="7" customFormat="1" ht="12.75" hidden="1" customHeight="1" x14ac:dyDescent="0.25">
      <c r="A73" s="75" t="s">
        <v>93</v>
      </c>
      <c r="B73" s="99"/>
      <c r="C73" s="99"/>
      <c r="E73" s="30">
        <v>1</v>
      </c>
      <c r="F73" s="127" t="s">
        <v>92</v>
      </c>
      <c r="G73" s="30" t="s">
        <v>33</v>
      </c>
      <c r="H73" s="30" t="s">
        <v>8</v>
      </c>
      <c r="J73" s="34"/>
      <c r="K73" s="34"/>
      <c r="L73" s="34"/>
      <c r="M73" s="34"/>
      <c r="N73" s="34">
        <f t="shared" si="5"/>
        <v>0</v>
      </c>
      <c r="O73" s="34"/>
      <c r="P73" s="34"/>
      <c r="Q73" s="34"/>
      <c r="R73" s="34"/>
    </row>
    <row r="74" spans="1:18" s="7" customFormat="1" ht="12.75" hidden="1" customHeight="1" x14ac:dyDescent="0.25">
      <c r="A74" s="75" t="s">
        <v>94</v>
      </c>
      <c r="B74" s="104"/>
      <c r="C74" s="104"/>
      <c r="E74" s="30">
        <v>1</v>
      </c>
      <c r="F74" s="127" t="s">
        <v>92</v>
      </c>
      <c r="G74" s="30" t="s">
        <v>33</v>
      </c>
      <c r="H74" s="30" t="s">
        <v>48</v>
      </c>
      <c r="J74" s="34"/>
      <c r="K74" s="34"/>
      <c r="L74" s="34"/>
      <c r="M74" s="34"/>
      <c r="N74" s="34">
        <f t="shared" si="5"/>
        <v>0</v>
      </c>
      <c r="O74" s="34"/>
      <c r="P74" s="34"/>
      <c r="Q74" s="34"/>
      <c r="R74" s="34"/>
    </row>
    <row r="75" spans="1:18" s="7" customFormat="1" ht="15" customHeight="1" x14ac:dyDescent="0.25">
      <c r="A75" s="31" t="s">
        <v>95</v>
      </c>
      <c r="B75" s="104"/>
      <c r="C75" s="104"/>
      <c r="D75" s="101"/>
      <c r="E75" s="289" t="s">
        <v>373</v>
      </c>
      <c r="F75" s="289"/>
      <c r="G75" s="289"/>
      <c r="H75" s="289"/>
      <c r="J75" s="34"/>
      <c r="K75" s="34"/>
      <c r="L75" s="34"/>
      <c r="M75" s="34"/>
      <c r="N75" s="34">
        <f>P75-L75</f>
        <v>70000</v>
      </c>
      <c r="O75" s="34"/>
      <c r="P75" s="34">
        <v>70000</v>
      </c>
      <c r="Q75" s="34"/>
      <c r="R75" s="34"/>
    </row>
    <row r="76" spans="1:18" s="7" customFormat="1" ht="15" customHeight="1" x14ac:dyDescent="0.25">
      <c r="A76" s="31" t="s">
        <v>99</v>
      </c>
      <c r="B76" s="99"/>
      <c r="C76" s="99"/>
      <c r="E76" s="289" t="s">
        <v>498</v>
      </c>
      <c r="F76" s="289"/>
      <c r="G76" s="289"/>
      <c r="H76" s="289"/>
      <c r="J76" s="34"/>
      <c r="K76" s="34"/>
      <c r="L76" s="34"/>
      <c r="M76" s="34"/>
      <c r="N76" s="34">
        <f>P76-L76</f>
        <v>250000</v>
      </c>
      <c r="O76" s="34"/>
      <c r="P76" s="34">
        <v>250000</v>
      </c>
      <c r="Q76" s="34"/>
      <c r="R76" s="34"/>
    </row>
    <row r="77" spans="1:18" s="7" customFormat="1" ht="15" customHeight="1" x14ac:dyDescent="0.25">
      <c r="A77" s="31" t="s">
        <v>106</v>
      </c>
      <c r="B77" s="99"/>
      <c r="C77" s="99"/>
      <c r="D77" s="101"/>
      <c r="E77" s="289" t="s">
        <v>499</v>
      </c>
      <c r="F77" s="289"/>
      <c r="G77" s="289"/>
      <c r="H77" s="289"/>
      <c r="J77" s="34"/>
      <c r="K77" s="34"/>
      <c r="L77" s="34"/>
      <c r="M77" s="34"/>
      <c r="N77" s="34">
        <f t="shared" ref="N77" si="6">P77-L77</f>
        <v>200000</v>
      </c>
      <c r="O77" s="34"/>
      <c r="P77" s="34">
        <v>200000</v>
      </c>
      <c r="Q77" s="34"/>
      <c r="R77" s="34"/>
    </row>
    <row r="78" spans="1:18" s="7" customFormat="1" ht="12.75" hidden="1" customHeight="1" x14ac:dyDescent="0.25">
      <c r="A78" s="75" t="s">
        <v>177</v>
      </c>
      <c r="B78" s="99"/>
      <c r="C78" s="99"/>
      <c r="D78" s="101"/>
      <c r="E78" s="100">
        <v>1</v>
      </c>
      <c r="F78" s="101" t="s">
        <v>92</v>
      </c>
      <c r="G78" s="100" t="s">
        <v>28</v>
      </c>
      <c r="H78" s="100" t="s">
        <v>8</v>
      </c>
      <c r="J78" s="34"/>
      <c r="K78" s="34"/>
      <c r="L78" s="34"/>
      <c r="M78" s="34"/>
      <c r="N78" s="34"/>
      <c r="O78" s="34"/>
      <c r="P78" s="34"/>
      <c r="Q78" s="34"/>
      <c r="R78" s="34"/>
    </row>
    <row r="79" spans="1:18" s="7" customFormat="1" ht="12.75" hidden="1" customHeight="1" x14ac:dyDescent="0.25">
      <c r="A79" s="75" t="s">
        <v>178</v>
      </c>
      <c r="B79" s="99"/>
      <c r="C79" s="99"/>
      <c r="D79" s="101"/>
      <c r="E79" s="100">
        <v>1</v>
      </c>
      <c r="F79" s="101" t="s">
        <v>92</v>
      </c>
      <c r="G79" s="100" t="s">
        <v>28</v>
      </c>
      <c r="H79" s="100" t="s">
        <v>44</v>
      </c>
      <c r="J79" s="34"/>
      <c r="K79" s="34"/>
      <c r="L79" s="34"/>
      <c r="M79" s="34"/>
      <c r="N79" s="34"/>
      <c r="O79" s="34"/>
      <c r="P79" s="34"/>
      <c r="Q79" s="34"/>
      <c r="R79" s="34"/>
    </row>
    <row r="80" spans="1:18" s="25" customFormat="1" ht="17.25" customHeight="1" x14ac:dyDescent="0.3">
      <c r="A80" s="58" t="s">
        <v>107</v>
      </c>
      <c r="B80" s="24"/>
      <c r="C80" s="24"/>
      <c r="J80" s="20">
        <f>SUM(J71:J79)</f>
        <v>0</v>
      </c>
      <c r="K80" s="21"/>
      <c r="L80" s="20">
        <f>SUM(L71:L77)</f>
        <v>0</v>
      </c>
      <c r="M80" s="148"/>
      <c r="N80" s="20">
        <f>SUM(N71:N79)</f>
        <v>520000</v>
      </c>
      <c r="O80" s="148"/>
      <c r="P80" s="20">
        <f>SUM(P70:P79)</f>
        <v>520000</v>
      </c>
      <c r="Q80" s="148"/>
      <c r="R80" s="20">
        <f>SUM(R70:R79)</f>
        <v>100000</v>
      </c>
    </row>
    <row r="81" spans="1:21" s="7" customFormat="1" ht="6" customHeight="1" x14ac:dyDescent="0.25">
      <c r="J81" s="34"/>
      <c r="K81" s="34"/>
      <c r="L81" s="34"/>
      <c r="M81" s="34"/>
      <c r="N81" s="34"/>
      <c r="O81" s="34"/>
      <c r="P81" s="34"/>
      <c r="Q81" s="34"/>
      <c r="R81" s="34"/>
    </row>
    <row r="82" spans="1:21" s="7" customFormat="1" ht="15.75" customHeight="1" thickBot="1" x14ac:dyDescent="0.35">
      <c r="A82" s="11" t="s">
        <v>109</v>
      </c>
      <c r="B82" s="26"/>
      <c r="C82" s="26"/>
      <c r="J82" s="27">
        <f>J34+J56+J67+J80</f>
        <v>37408597.850000001</v>
      </c>
      <c r="K82" s="27">
        <f t="shared" ref="K82:L82" si="7">K34+K56+K67+K80</f>
        <v>0</v>
      </c>
      <c r="L82" s="27">
        <f t="shared" si="7"/>
        <v>19546854.310000002</v>
      </c>
      <c r="M82" s="34"/>
      <c r="N82" s="27">
        <f>N34+N56+N67+N80</f>
        <v>38989430.969999999</v>
      </c>
      <c r="O82" s="34"/>
      <c r="P82" s="27">
        <f>P34+P56+P67+P80</f>
        <v>58536285.280000001</v>
      </c>
      <c r="Q82" s="34"/>
      <c r="R82" s="27">
        <f>SUM(R34+R56+R80)</f>
        <v>59013909.859999999</v>
      </c>
      <c r="U82" s="7">
        <f>N82-1893500</f>
        <v>37095930.969999999</v>
      </c>
    </row>
    <row r="83" spans="1:21" s="7" customFormat="1" ht="13" thickTop="1" x14ac:dyDescent="0.25">
      <c r="A83" s="29"/>
      <c r="B83" s="29"/>
      <c r="C83" s="29"/>
      <c r="D83" s="32"/>
      <c r="E83" s="29"/>
      <c r="F83" s="29"/>
      <c r="H83" s="33"/>
      <c r="I83" s="33"/>
      <c r="J83" s="33"/>
      <c r="K83" s="33"/>
      <c r="L83" s="33"/>
      <c r="M83" s="33"/>
    </row>
    <row r="84" spans="1:21" x14ac:dyDescent="0.25">
      <c r="A84" s="289" t="s">
        <v>132</v>
      </c>
      <c r="B84" s="289"/>
      <c r="C84" s="289"/>
      <c r="D84" s="31"/>
      <c r="E84" s="30"/>
      <c r="G84" s="29"/>
      <c r="I84" s="29"/>
      <c r="J84" s="289" t="s">
        <v>262</v>
      </c>
      <c r="K84" s="289"/>
      <c r="L84" s="289"/>
      <c r="M84" s="42"/>
      <c r="N84" s="44"/>
      <c r="O84" s="44"/>
      <c r="P84" s="276" t="s">
        <v>134</v>
      </c>
      <c r="Q84" s="276"/>
      <c r="R84" s="276"/>
      <c r="U84" s="1">
        <f>L82+166262.84</f>
        <v>19713117.150000002</v>
      </c>
    </row>
    <row r="85" spans="1:21" x14ac:dyDescent="0.25">
      <c r="A85" s="45"/>
      <c r="D85" s="31"/>
      <c r="E85" s="46"/>
      <c r="G85" s="29"/>
      <c r="I85" s="29"/>
      <c r="J85" s="144"/>
      <c r="M85" s="28"/>
      <c r="N85" s="34"/>
      <c r="O85" s="34"/>
      <c r="P85" s="46"/>
      <c r="U85" s="1">
        <f>P82+166262.84</f>
        <v>58702548.120000005</v>
      </c>
    </row>
    <row r="86" spans="1:21" x14ac:dyDescent="0.25">
      <c r="A86" s="45"/>
      <c r="D86" s="31"/>
      <c r="E86" s="46"/>
      <c r="G86" s="29"/>
      <c r="I86" s="29"/>
      <c r="J86" s="144"/>
      <c r="M86" s="83"/>
      <c r="N86" s="34"/>
      <c r="O86" s="34"/>
      <c r="P86" s="46"/>
    </row>
    <row r="87" spans="1:21" x14ac:dyDescent="0.25">
      <c r="A87" s="47"/>
      <c r="D87" s="29"/>
      <c r="E87" s="48"/>
      <c r="G87" s="29"/>
      <c r="I87" s="29"/>
      <c r="J87" s="29"/>
      <c r="M87" s="29"/>
      <c r="P87" s="48"/>
    </row>
    <row r="88" spans="1:21" ht="13" x14ac:dyDescent="0.3">
      <c r="A88" s="292" t="s">
        <v>263</v>
      </c>
      <c r="B88" s="292"/>
      <c r="C88" s="292"/>
      <c r="D88" s="50"/>
      <c r="E88" s="51"/>
      <c r="G88" s="29"/>
      <c r="I88" s="29"/>
      <c r="J88" s="292" t="s">
        <v>274</v>
      </c>
      <c r="K88" s="292"/>
      <c r="L88" s="292"/>
      <c r="M88" s="52"/>
      <c r="N88" s="54"/>
      <c r="O88" s="54"/>
      <c r="P88" s="277" t="s">
        <v>136</v>
      </c>
      <c r="Q88" s="277"/>
      <c r="R88" s="277"/>
    </row>
    <row r="89" spans="1:21" x14ac:dyDescent="0.25">
      <c r="A89" s="289" t="s">
        <v>315</v>
      </c>
      <c r="B89" s="289"/>
      <c r="C89" s="289"/>
      <c r="D89" s="29"/>
      <c r="E89" s="30"/>
      <c r="G89" s="29"/>
      <c r="I89" s="29"/>
      <c r="J89" s="289" t="s">
        <v>255</v>
      </c>
      <c r="K89" s="289"/>
      <c r="L89" s="289"/>
      <c r="M89" s="31"/>
      <c r="N89" s="33"/>
      <c r="O89" s="33"/>
      <c r="P89" s="278" t="s">
        <v>138</v>
      </c>
      <c r="Q89" s="278"/>
      <c r="R89" s="278"/>
    </row>
  </sheetData>
  <customSheetViews>
    <customSheetView guid="{DE3A1FFE-44A0-41BD-98AB-2A2226968564}" showPageBreaks="1" printArea="1" view="pageBreakPreview">
      <pane xSplit="1" ySplit="13" topLeftCell="B14" activePane="bottomRight" state="frozen"/>
      <selection pane="bottomRight" activeCell="R16" sqref="R16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3" topLeftCell="B64" activePane="bottomRight" state="frozen"/>
      <selection pane="bottomRight" activeCell="R72" sqref="R72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3" topLeftCell="B114" activePane="bottomRight" state="frozen"/>
      <selection pane="bottomRight" activeCell="R150" sqref="R150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3" topLeftCell="B61" activePane="bottomRight" state="frozen"/>
      <selection pane="bottomRight" activeCell="C91" sqref="C91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pane xSplit="1" ySplit="13" topLeftCell="E26" activePane="bottomRight" state="frozen"/>
      <selection pane="bottomRight" activeCell="R31" sqref="R31"/>
      <rowBreaks count="1" manualBreakCount="1">
        <brk id="4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56">
    <mergeCell ref="E54:H54"/>
    <mergeCell ref="E55:H55"/>
    <mergeCell ref="E77:H77"/>
    <mergeCell ref="E76:H76"/>
    <mergeCell ref="E75:H75"/>
    <mergeCell ref="E70:H70"/>
    <mergeCell ref="E50:H50"/>
    <mergeCell ref="E51:H51"/>
    <mergeCell ref="E52:H52"/>
    <mergeCell ref="E53:H53"/>
    <mergeCell ref="E39:H39"/>
    <mergeCell ref="E44:H44"/>
    <mergeCell ref="E40:H40"/>
    <mergeCell ref="E41:H41"/>
    <mergeCell ref="E42:H42"/>
    <mergeCell ref="E43:H43"/>
    <mergeCell ref="E48:H48"/>
    <mergeCell ref="E45:H45"/>
    <mergeCell ref="E46:H46"/>
    <mergeCell ref="E47:H47"/>
    <mergeCell ref="E49:H49"/>
    <mergeCell ref="E38:H38"/>
    <mergeCell ref="E27:H27"/>
    <mergeCell ref="E28:H28"/>
    <mergeCell ref="E29:H29"/>
    <mergeCell ref="E30:H30"/>
    <mergeCell ref="A15:C15"/>
    <mergeCell ref="E15:H15"/>
    <mergeCell ref="E32:H32"/>
    <mergeCell ref="E31:H31"/>
    <mergeCell ref="E37:H37"/>
    <mergeCell ref="A56:C56"/>
    <mergeCell ref="A3:S3"/>
    <mergeCell ref="A4:S4"/>
    <mergeCell ref="L11:P11"/>
    <mergeCell ref="A13:C13"/>
    <mergeCell ref="E13:H13"/>
    <mergeCell ref="P12:P14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P84:R84"/>
    <mergeCell ref="P88:R88"/>
    <mergeCell ref="P89:R89"/>
    <mergeCell ref="A84:C84"/>
    <mergeCell ref="A88:C88"/>
    <mergeCell ref="A89:C89"/>
    <mergeCell ref="J84:L84"/>
    <mergeCell ref="J88:L88"/>
    <mergeCell ref="J89:L89"/>
  </mergeCells>
  <phoneticPr fontId="15" type="noConversion"/>
  <printOptions horizontalCentered="1"/>
  <pageMargins left="0.75" right="0.5" top="0.75" bottom="0.75" header="0.75" footer="0.5"/>
  <pageSetup paperSize="5" scale="90" orientation="landscape" horizontalDpi="4294967293" verticalDpi="300" r:id="rId6"/>
  <headerFooter alignWithMargins="0">
    <oddHeader xml:space="preserve">&amp;R&amp;"Arial,Bold"&amp;10             </oddHeader>
    <oddFooter>&amp;C&amp;"Arial Narrow,Regular"&amp;9Page &amp;P of &amp;N</oddFooter>
  </headerFooter>
  <rowBreaks count="1" manualBreakCount="1">
    <brk id="42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89"/>
  <sheetViews>
    <sheetView view="pageBreakPreview" zoomScaleNormal="85" zoomScaleSheetLayoutView="100" workbookViewId="0">
      <pane xSplit="1" ySplit="16" topLeftCell="B98" activePane="bottomRight" state="frozen"/>
      <selection pane="topRight" activeCell="B1" sqref="B1"/>
      <selection pane="bottomLeft" activeCell="A14" sqref="A14"/>
      <selection pane="bottomRight" activeCell="A74" sqref="A74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9" width="8.84375" style="1"/>
    <col min="20" max="20" width="10.3046875" style="1" bestFit="1" customWidth="1"/>
    <col min="21" max="21" width="13.23046875" style="1" customWidth="1"/>
    <col min="22" max="22" width="9.69140625" style="1" bestFit="1" customWidth="1"/>
    <col min="23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.5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.7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9" customHeight="1" x14ac:dyDescent="0.25"/>
    <row r="6" spans="1:19" ht="15" customHeight="1" x14ac:dyDescent="0.3">
      <c r="A6" s="2" t="s">
        <v>117</v>
      </c>
      <c r="B6" s="2" t="s">
        <v>112</v>
      </c>
      <c r="C6" s="66" t="s">
        <v>197</v>
      </c>
      <c r="H6" s="3"/>
      <c r="I6" s="3"/>
      <c r="R6" s="70">
        <v>1031</v>
      </c>
    </row>
    <row r="7" spans="1:19" ht="15" customHeight="1" x14ac:dyDescent="0.3">
      <c r="A7" s="5" t="s">
        <v>118</v>
      </c>
      <c r="B7" s="2" t="s">
        <v>112</v>
      </c>
      <c r="C7" s="5" t="s">
        <v>114</v>
      </c>
    </row>
    <row r="8" spans="1:19" ht="15" customHeight="1" x14ac:dyDescent="0.3">
      <c r="A8" s="5" t="s">
        <v>119</v>
      </c>
      <c r="B8" s="2" t="s">
        <v>112</v>
      </c>
      <c r="C8" s="5" t="s">
        <v>198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10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195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195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198"/>
      <c r="L13" s="198" t="s">
        <v>319</v>
      </c>
      <c r="M13" s="198"/>
      <c r="N13" s="198" t="s">
        <v>319</v>
      </c>
      <c r="O13" s="198"/>
      <c r="P13" s="287"/>
      <c r="Q13" s="40"/>
      <c r="R13" s="198">
        <v>2022</v>
      </c>
    </row>
    <row r="14" spans="1:19" ht="15" customHeight="1" x14ac:dyDescent="0.25">
      <c r="A14" s="196"/>
      <c r="B14" s="196"/>
      <c r="C14" s="196"/>
      <c r="D14" s="9"/>
      <c r="E14" s="196"/>
      <c r="F14" s="196"/>
      <c r="G14" s="196"/>
      <c r="H14" s="196"/>
      <c r="I14" s="8"/>
      <c r="J14" s="198" t="s">
        <v>123</v>
      </c>
      <c r="K14" s="198"/>
      <c r="L14" s="198" t="s">
        <v>123</v>
      </c>
      <c r="M14" s="198"/>
      <c r="N14" s="198" t="s">
        <v>125</v>
      </c>
      <c r="O14" s="198"/>
      <c r="P14" s="287"/>
      <c r="Q14" s="40"/>
      <c r="R14" s="197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7.5" customHeight="1" x14ac:dyDescent="0.25">
      <c r="K16" s="7"/>
      <c r="M16" s="7"/>
      <c r="O16" s="7"/>
      <c r="Q16" s="7"/>
    </row>
    <row r="17" spans="1:21" s="7" customFormat="1" ht="12.75" customHeight="1" x14ac:dyDescent="0.3">
      <c r="A17" s="62" t="s">
        <v>186</v>
      </c>
      <c r="B17" s="12"/>
      <c r="C17" s="12"/>
      <c r="J17" s="13"/>
      <c r="K17" s="13"/>
    </row>
    <row r="18" spans="1:21" s="7" customFormat="1" ht="15" customHeight="1" x14ac:dyDescent="0.25">
      <c r="A18" s="31" t="s">
        <v>6</v>
      </c>
      <c r="B18" s="99"/>
      <c r="C18" s="99"/>
      <c r="D18" s="100"/>
      <c r="E18" s="289" t="s">
        <v>324</v>
      </c>
      <c r="F18" s="289"/>
      <c r="G18" s="289"/>
      <c r="H18" s="289"/>
      <c r="I18" s="100"/>
      <c r="J18" s="34"/>
      <c r="K18" s="13"/>
      <c r="L18" s="34"/>
      <c r="M18" s="34"/>
      <c r="N18" s="34"/>
      <c r="O18" s="34"/>
      <c r="P18" s="34"/>
      <c r="Q18" s="34"/>
      <c r="R18" s="252">
        <f>4881451.74+12076124.75+10987988.95</f>
        <v>27945565.440000001</v>
      </c>
      <c r="U18" s="7">
        <f>'[2]1031-LEP 2016'!$N$184</f>
        <v>26443318.43</v>
      </c>
    </row>
    <row r="19" spans="1:21" s="7" customFormat="1" ht="15" customHeight="1" x14ac:dyDescent="0.25">
      <c r="A19" s="31" t="s">
        <v>11</v>
      </c>
      <c r="B19" s="99"/>
      <c r="C19" s="99"/>
      <c r="D19" s="100"/>
      <c r="E19" s="289" t="s">
        <v>325</v>
      </c>
      <c r="F19" s="289"/>
      <c r="G19" s="289"/>
      <c r="H19" s="289"/>
      <c r="J19" s="34"/>
      <c r="K19" s="13"/>
      <c r="L19" s="34"/>
      <c r="M19" s="34"/>
      <c r="N19" s="34"/>
      <c r="O19" s="34"/>
      <c r="P19" s="34"/>
      <c r="Q19" s="34"/>
      <c r="R19" s="34">
        <v>2880000</v>
      </c>
    </row>
    <row r="20" spans="1:21" s="7" customFormat="1" ht="15" customHeight="1" x14ac:dyDescent="0.25">
      <c r="A20" s="31" t="s">
        <v>13</v>
      </c>
      <c r="B20" s="99"/>
      <c r="C20" s="99"/>
      <c r="D20" s="100"/>
      <c r="E20" s="289" t="s">
        <v>326</v>
      </c>
      <c r="F20" s="289"/>
      <c r="G20" s="289"/>
      <c r="H20" s="289"/>
      <c r="J20" s="34"/>
      <c r="K20" s="13"/>
      <c r="L20" s="34"/>
      <c r="M20" s="34"/>
      <c r="N20" s="34"/>
      <c r="O20" s="34"/>
      <c r="P20" s="34"/>
      <c r="Q20" s="34"/>
      <c r="R20" s="34">
        <v>192000</v>
      </c>
    </row>
    <row r="21" spans="1:21" s="7" customFormat="1" ht="15" customHeight="1" x14ac:dyDescent="0.25">
      <c r="A21" s="31" t="s">
        <v>14</v>
      </c>
      <c r="B21" s="99"/>
      <c r="C21" s="99"/>
      <c r="D21" s="100"/>
      <c r="E21" s="289" t="s">
        <v>327</v>
      </c>
      <c r="F21" s="289"/>
      <c r="G21" s="289"/>
      <c r="H21" s="289"/>
      <c r="J21" s="34"/>
      <c r="K21" s="13"/>
      <c r="L21" s="34"/>
      <c r="M21" s="34"/>
      <c r="N21" s="34"/>
      <c r="O21" s="34"/>
      <c r="P21" s="34"/>
      <c r="Q21" s="34"/>
      <c r="R21" s="34">
        <v>192000</v>
      </c>
    </row>
    <row r="22" spans="1:21" s="7" customFormat="1" ht="15" customHeight="1" x14ac:dyDescent="0.25">
      <c r="A22" s="31" t="s">
        <v>16</v>
      </c>
      <c r="B22" s="99"/>
      <c r="C22" s="99"/>
      <c r="D22" s="100"/>
      <c r="E22" s="289" t="s">
        <v>328</v>
      </c>
      <c r="F22" s="289"/>
      <c r="G22" s="289"/>
      <c r="H22" s="289"/>
      <c r="J22" s="34"/>
      <c r="K22" s="13"/>
      <c r="L22" s="34"/>
      <c r="M22" s="34"/>
      <c r="N22" s="34"/>
      <c r="O22" s="34"/>
      <c r="P22" s="34"/>
      <c r="Q22" s="34"/>
      <c r="R22" s="34">
        <v>720000</v>
      </c>
    </row>
    <row r="23" spans="1:21" s="7" customFormat="1" ht="15" hidden="1" customHeight="1" x14ac:dyDescent="0.25">
      <c r="A23" s="31" t="s">
        <v>22</v>
      </c>
      <c r="B23" s="99"/>
      <c r="C23" s="99"/>
      <c r="D23" s="100"/>
      <c r="E23" s="289" t="s">
        <v>330</v>
      </c>
      <c r="F23" s="289"/>
      <c r="G23" s="289"/>
      <c r="H23" s="289"/>
      <c r="J23" s="34"/>
      <c r="K23" s="13"/>
      <c r="L23" s="34"/>
      <c r="M23" s="34"/>
      <c r="N23" s="34"/>
      <c r="O23" s="34"/>
      <c r="P23" s="34"/>
      <c r="Q23" s="34"/>
      <c r="R23" s="34"/>
    </row>
    <row r="24" spans="1:21" s="7" customFormat="1" ht="15" customHeight="1" x14ac:dyDescent="0.25">
      <c r="A24" s="31" t="s">
        <v>26</v>
      </c>
      <c r="B24" s="99"/>
      <c r="C24" s="99"/>
      <c r="D24" s="100"/>
      <c r="E24" s="289" t="s">
        <v>332</v>
      </c>
      <c r="F24" s="289"/>
      <c r="G24" s="289"/>
      <c r="H24" s="289"/>
      <c r="J24" s="34"/>
      <c r="K24" s="34"/>
      <c r="L24" s="34"/>
      <c r="M24" s="34"/>
      <c r="N24" s="34"/>
      <c r="O24" s="34"/>
      <c r="P24" s="34"/>
      <c r="Q24" s="34"/>
      <c r="R24" s="34">
        <v>2331312</v>
      </c>
    </row>
    <row r="25" spans="1:21" s="7" customFormat="1" ht="15" customHeight="1" x14ac:dyDescent="0.25">
      <c r="A25" s="31" t="s">
        <v>25</v>
      </c>
      <c r="B25" s="99"/>
      <c r="C25" s="99"/>
      <c r="D25" s="100"/>
      <c r="E25" s="289" t="s">
        <v>333</v>
      </c>
      <c r="F25" s="289"/>
      <c r="G25" s="289"/>
      <c r="H25" s="289"/>
      <c r="J25" s="34"/>
      <c r="K25" s="34"/>
      <c r="L25" s="34"/>
      <c r="M25" s="34"/>
      <c r="N25" s="34"/>
      <c r="O25" s="34"/>
      <c r="P25" s="34"/>
      <c r="Q25" s="34"/>
      <c r="R25" s="34">
        <v>600000</v>
      </c>
    </row>
    <row r="26" spans="1:21" s="7" customFormat="1" ht="15" customHeight="1" x14ac:dyDescent="0.25">
      <c r="A26" s="31" t="s">
        <v>139</v>
      </c>
      <c r="B26" s="99"/>
      <c r="C26" s="99"/>
      <c r="D26" s="100"/>
      <c r="E26" s="289" t="s">
        <v>334</v>
      </c>
      <c r="F26" s="289"/>
      <c r="G26" s="289"/>
      <c r="H26" s="289"/>
      <c r="J26" s="34"/>
      <c r="K26" s="13"/>
      <c r="L26" s="34"/>
      <c r="M26" s="34"/>
      <c r="N26" s="34"/>
      <c r="O26" s="34"/>
      <c r="P26" s="34"/>
      <c r="Q26" s="34"/>
      <c r="R26" s="34">
        <v>2331312</v>
      </c>
    </row>
    <row r="27" spans="1:21" s="7" customFormat="1" ht="15" customHeight="1" x14ac:dyDescent="0.25">
      <c r="A27" s="31" t="s">
        <v>249</v>
      </c>
      <c r="B27" s="99"/>
      <c r="C27" s="99"/>
      <c r="D27" s="100"/>
      <c r="E27" s="289" t="s">
        <v>335</v>
      </c>
      <c r="F27" s="289"/>
      <c r="G27" s="289"/>
      <c r="H27" s="289"/>
      <c r="J27" s="34"/>
      <c r="K27" s="34"/>
      <c r="L27" s="34"/>
      <c r="M27" s="34"/>
      <c r="N27" s="34"/>
      <c r="O27" s="34"/>
      <c r="P27" s="34"/>
      <c r="Q27" s="34"/>
      <c r="R27" s="34">
        <v>3357089.28</v>
      </c>
      <c r="U27" s="7">
        <f>'[2]1031-LEP 2016'!$N$193</f>
        <v>3170387.67</v>
      </c>
    </row>
    <row r="28" spans="1:21" s="7" customFormat="1" ht="15" customHeight="1" x14ac:dyDescent="0.25">
      <c r="A28" s="31" t="s">
        <v>29</v>
      </c>
      <c r="B28" s="99"/>
      <c r="C28" s="99"/>
      <c r="D28" s="100"/>
      <c r="E28" s="289" t="s">
        <v>336</v>
      </c>
      <c r="F28" s="289"/>
      <c r="G28" s="289"/>
      <c r="H28" s="289"/>
      <c r="J28" s="34"/>
      <c r="K28" s="34"/>
      <c r="L28" s="34"/>
      <c r="M28" s="34"/>
      <c r="N28" s="34"/>
      <c r="O28" s="34"/>
      <c r="P28" s="34"/>
      <c r="Q28" s="34"/>
      <c r="R28" s="34">
        <v>144000</v>
      </c>
    </row>
    <row r="29" spans="1:21" s="7" customFormat="1" ht="15" customHeight="1" x14ac:dyDescent="0.25">
      <c r="A29" s="31" t="s">
        <v>30</v>
      </c>
      <c r="B29" s="99"/>
      <c r="C29" s="99"/>
      <c r="D29" s="100"/>
      <c r="E29" s="289" t="s">
        <v>337</v>
      </c>
      <c r="F29" s="289"/>
      <c r="G29" s="289"/>
      <c r="H29" s="289"/>
      <c r="J29" s="34"/>
      <c r="K29" s="34"/>
      <c r="L29" s="34"/>
      <c r="M29" s="34"/>
      <c r="N29" s="34"/>
      <c r="O29" s="34"/>
      <c r="P29" s="34"/>
      <c r="Q29" s="34"/>
      <c r="R29" s="34">
        <v>549396.24</v>
      </c>
    </row>
    <row r="30" spans="1:21" s="7" customFormat="1" ht="15" customHeight="1" x14ac:dyDescent="0.25">
      <c r="A30" s="31" t="s">
        <v>31</v>
      </c>
      <c r="B30" s="99"/>
      <c r="C30" s="99"/>
      <c r="D30" s="100"/>
      <c r="E30" s="289" t="s">
        <v>338</v>
      </c>
      <c r="F30" s="289"/>
      <c r="G30" s="289"/>
      <c r="H30" s="289"/>
      <c r="J30" s="34"/>
      <c r="K30" s="34"/>
      <c r="L30" s="34"/>
      <c r="M30" s="34"/>
      <c r="N30" s="34"/>
      <c r="O30" s="34"/>
      <c r="P30" s="34"/>
      <c r="Q30" s="34"/>
      <c r="R30" s="34">
        <v>144000</v>
      </c>
    </row>
    <row r="31" spans="1:21" s="7" customFormat="1" ht="15" customHeight="1" x14ac:dyDescent="0.25">
      <c r="A31" s="31" t="s">
        <v>32</v>
      </c>
      <c r="B31" s="99"/>
      <c r="C31" s="99"/>
      <c r="D31" s="100"/>
      <c r="E31" s="289" t="s">
        <v>339</v>
      </c>
      <c r="F31" s="289"/>
      <c r="G31" s="289"/>
      <c r="H31" s="289"/>
      <c r="J31" s="34"/>
      <c r="K31" s="34"/>
      <c r="L31" s="34"/>
      <c r="M31" s="34"/>
      <c r="N31" s="34"/>
      <c r="O31" s="34"/>
      <c r="P31" s="34"/>
      <c r="Q31" s="34"/>
      <c r="R31" s="34">
        <v>129572.3</v>
      </c>
    </row>
    <row r="32" spans="1:21" s="7" customFormat="1" ht="15" customHeight="1" x14ac:dyDescent="0.25">
      <c r="A32" s="31" t="s">
        <v>34</v>
      </c>
      <c r="B32" s="99"/>
      <c r="C32" s="99"/>
      <c r="D32" s="100"/>
      <c r="E32" s="289" t="s">
        <v>340</v>
      </c>
      <c r="F32" s="289"/>
      <c r="G32" s="289"/>
      <c r="H32" s="289"/>
      <c r="J32" s="34"/>
      <c r="K32" s="34"/>
      <c r="L32" s="34"/>
      <c r="M32" s="34"/>
      <c r="N32" s="34"/>
      <c r="O32" s="34"/>
      <c r="P32" s="34"/>
      <c r="Q32" s="34"/>
      <c r="R32" s="34">
        <v>600000</v>
      </c>
    </row>
    <row r="33" spans="1:21" s="7" customFormat="1" ht="12.75" hidden="1" customHeight="1" x14ac:dyDescent="0.25">
      <c r="A33" s="75" t="s">
        <v>148</v>
      </c>
      <c r="B33" s="99"/>
      <c r="C33" s="99"/>
      <c r="D33" s="100"/>
      <c r="E33" s="100">
        <v>5</v>
      </c>
      <c r="F33" s="101" t="s">
        <v>7</v>
      </c>
      <c r="G33" s="100" t="s">
        <v>28</v>
      </c>
      <c r="H33" s="100" t="s">
        <v>63</v>
      </c>
      <c r="J33" s="34"/>
      <c r="K33" s="34"/>
      <c r="L33" s="34"/>
      <c r="M33" s="34"/>
      <c r="N33" s="34"/>
      <c r="O33" s="34"/>
      <c r="P33" s="34"/>
      <c r="Q33" s="34"/>
      <c r="R33" s="34"/>
    </row>
    <row r="34" spans="1:21" s="7" customFormat="1" ht="19" customHeight="1" x14ac:dyDescent="0.3">
      <c r="A34" s="58" t="s">
        <v>35</v>
      </c>
      <c r="B34" s="24"/>
      <c r="C34" s="24"/>
      <c r="J34" s="138">
        <f>SUM(J18:J33)</f>
        <v>0</v>
      </c>
      <c r="K34" s="139"/>
      <c r="L34" s="138">
        <f>SUM(L18:L33)</f>
        <v>0</v>
      </c>
      <c r="M34" s="34"/>
      <c r="N34" s="138">
        <f>SUM(N18:N33)</f>
        <v>0</v>
      </c>
      <c r="O34" s="34"/>
      <c r="P34" s="138">
        <f>SUM(P18:P33)</f>
        <v>0</v>
      </c>
      <c r="Q34" s="34"/>
      <c r="R34" s="138">
        <f>SUM(R18:R33)</f>
        <v>42116247.259999998</v>
      </c>
      <c r="T34" s="7" t="e">
        <f>#REF!+#REF!+#REF!</f>
        <v>#REF!</v>
      </c>
    </row>
    <row r="35" spans="1:21" s="7" customFormat="1" ht="6" customHeight="1" x14ac:dyDescent="0.25">
      <c r="A35" s="17"/>
      <c r="B35" s="17"/>
      <c r="C35" s="17"/>
      <c r="J35" s="139"/>
      <c r="K35" s="139"/>
      <c r="L35" s="34"/>
      <c r="M35" s="34"/>
      <c r="N35" s="34"/>
      <c r="O35" s="34"/>
      <c r="P35" s="34"/>
      <c r="Q35" s="34"/>
      <c r="R35" s="34"/>
    </row>
    <row r="36" spans="1:21" s="7" customFormat="1" ht="12.75" customHeight="1" x14ac:dyDescent="0.3">
      <c r="A36" s="62" t="s">
        <v>187</v>
      </c>
      <c r="B36" s="12"/>
      <c r="C36" s="12"/>
      <c r="J36" s="34"/>
      <c r="K36" s="34"/>
      <c r="L36" s="34"/>
      <c r="M36" s="34"/>
      <c r="N36" s="34"/>
      <c r="O36" s="34"/>
      <c r="P36" s="34"/>
      <c r="Q36" s="34"/>
      <c r="R36" s="34"/>
    </row>
    <row r="37" spans="1:21" s="7" customFormat="1" ht="15" customHeight="1" x14ac:dyDescent="0.25">
      <c r="A37" s="31" t="s">
        <v>36</v>
      </c>
      <c r="B37" s="99"/>
      <c r="C37" s="99"/>
      <c r="D37" s="100"/>
      <c r="E37" s="289" t="s">
        <v>341</v>
      </c>
      <c r="F37" s="289"/>
      <c r="G37" s="289"/>
      <c r="H37" s="289"/>
      <c r="J37" s="34"/>
      <c r="K37" s="34"/>
      <c r="L37" s="34"/>
      <c r="M37" s="34"/>
      <c r="N37" s="34"/>
      <c r="O37" s="34"/>
      <c r="P37" s="34"/>
      <c r="Q37" s="34"/>
      <c r="R37" s="34">
        <v>74276.81</v>
      </c>
    </row>
    <row r="38" spans="1:21" s="7" customFormat="1" ht="15" hidden="1" customHeight="1" x14ac:dyDescent="0.25">
      <c r="A38" s="31" t="s">
        <v>38</v>
      </c>
      <c r="B38" s="99"/>
      <c r="C38" s="99"/>
      <c r="E38" s="289" t="s">
        <v>343</v>
      </c>
      <c r="F38" s="289"/>
      <c r="G38" s="289"/>
      <c r="H38" s="289"/>
      <c r="J38" s="34"/>
      <c r="K38" s="34"/>
      <c r="L38" s="34"/>
      <c r="M38" s="34"/>
      <c r="N38" s="34"/>
      <c r="O38" s="34"/>
      <c r="P38" s="34"/>
      <c r="Q38" s="34"/>
      <c r="R38" s="34"/>
    </row>
    <row r="39" spans="1:21" s="7" customFormat="1" ht="15" customHeight="1" x14ac:dyDescent="0.25">
      <c r="A39" s="31" t="s">
        <v>42</v>
      </c>
      <c r="B39" s="99"/>
      <c r="C39" s="99"/>
      <c r="D39" s="100"/>
      <c r="E39" s="289" t="s">
        <v>491</v>
      </c>
      <c r="F39" s="289"/>
      <c r="G39" s="289"/>
      <c r="H39" s="289"/>
      <c r="J39" s="34"/>
      <c r="K39" s="34"/>
      <c r="L39" s="34"/>
      <c r="M39" s="34"/>
      <c r="N39" s="34"/>
      <c r="O39" s="34"/>
      <c r="P39" s="34"/>
      <c r="Q39" s="34"/>
      <c r="R39" s="34">
        <v>5000000</v>
      </c>
    </row>
    <row r="40" spans="1:21" s="7" customFormat="1" ht="15" hidden="1" customHeight="1" x14ac:dyDescent="0.25">
      <c r="A40" s="31" t="s">
        <v>87</v>
      </c>
      <c r="B40" s="99"/>
      <c r="C40" s="99"/>
      <c r="E40" s="289" t="s">
        <v>390</v>
      </c>
      <c r="F40" s="289"/>
      <c r="G40" s="289"/>
      <c r="H40" s="289"/>
      <c r="J40" s="34"/>
      <c r="K40" s="34"/>
      <c r="L40" s="34"/>
      <c r="M40" s="34"/>
      <c r="N40" s="34"/>
      <c r="O40" s="34"/>
      <c r="P40" s="34"/>
      <c r="Q40" s="34"/>
      <c r="R40" s="34"/>
    </row>
    <row r="41" spans="1:21" s="7" customFormat="1" ht="15" hidden="1" customHeight="1" x14ac:dyDescent="0.25">
      <c r="A41" s="31" t="s">
        <v>149</v>
      </c>
      <c r="B41" s="99"/>
      <c r="C41" s="99"/>
      <c r="D41" s="100"/>
      <c r="E41" s="289" t="s">
        <v>391</v>
      </c>
      <c r="F41" s="289"/>
      <c r="G41" s="289"/>
      <c r="H41" s="289"/>
      <c r="J41" s="34"/>
      <c r="K41" s="35"/>
      <c r="L41" s="34"/>
      <c r="M41" s="34"/>
      <c r="N41" s="34"/>
      <c r="O41" s="34"/>
      <c r="P41" s="34"/>
      <c r="Q41" s="34"/>
      <c r="R41" s="34"/>
    </row>
    <row r="42" spans="1:21" s="7" customFormat="1" ht="15" hidden="1" customHeight="1" x14ac:dyDescent="0.25">
      <c r="A42" s="31" t="s">
        <v>150</v>
      </c>
      <c r="B42" s="99"/>
      <c r="C42" s="99"/>
      <c r="D42" s="100"/>
      <c r="E42" s="289" t="s">
        <v>490</v>
      </c>
      <c r="F42" s="289"/>
      <c r="G42" s="289"/>
      <c r="H42" s="289"/>
      <c r="J42" s="34"/>
      <c r="K42" s="35"/>
      <c r="L42" s="34"/>
      <c r="M42" s="34"/>
      <c r="N42" s="34"/>
      <c r="O42" s="34"/>
      <c r="P42" s="34"/>
      <c r="Q42" s="34"/>
      <c r="R42" s="34"/>
    </row>
    <row r="43" spans="1:21" s="7" customFormat="1" ht="15" customHeight="1" x14ac:dyDescent="0.25">
      <c r="A43" s="31" t="s">
        <v>43</v>
      </c>
      <c r="B43" s="99"/>
      <c r="C43" s="99"/>
      <c r="D43" s="100"/>
      <c r="E43" s="289" t="s">
        <v>347</v>
      </c>
      <c r="F43" s="289"/>
      <c r="G43" s="289"/>
      <c r="H43" s="289"/>
      <c r="J43" s="34"/>
      <c r="K43" s="35"/>
      <c r="L43" s="34"/>
      <c r="M43" s="34"/>
      <c r="N43" s="34"/>
      <c r="O43" s="34"/>
      <c r="P43" s="34"/>
      <c r="Q43" s="34"/>
      <c r="R43" s="34">
        <v>1114000</v>
      </c>
    </row>
    <row r="44" spans="1:21" s="7" customFormat="1" ht="15" customHeight="1" x14ac:dyDescent="0.25">
      <c r="A44" s="31" t="s">
        <v>45</v>
      </c>
      <c r="B44" s="99"/>
      <c r="C44" s="99"/>
      <c r="D44" s="100"/>
      <c r="E44" s="289" t="s">
        <v>348</v>
      </c>
      <c r="F44" s="289"/>
      <c r="G44" s="289"/>
      <c r="H44" s="289"/>
      <c r="J44" s="34"/>
      <c r="K44" s="34"/>
      <c r="L44" s="34"/>
      <c r="M44" s="34"/>
      <c r="N44" s="34"/>
      <c r="O44" s="34"/>
      <c r="P44" s="34"/>
      <c r="Q44" s="34"/>
      <c r="R44" s="34">
        <v>1210000</v>
      </c>
      <c r="U44" s="7">
        <v>41303766.329999998</v>
      </c>
    </row>
    <row r="45" spans="1:21" s="7" customFormat="1" ht="15" customHeight="1" x14ac:dyDescent="0.25">
      <c r="A45" s="31" t="s">
        <v>47</v>
      </c>
      <c r="B45" s="99"/>
      <c r="C45" s="99"/>
      <c r="E45" s="289" t="s">
        <v>349</v>
      </c>
      <c r="F45" s="289"/>
      <c r="G45" s="289"/>
      <c r="H45" s="289"/>
      <c r="J45" s="34"/>
      <c r="K45" s="34"/>
      <c r="L45" s="34"/>
      <c r="M45" s="34"/>
      <c r="N45" s="34"/>
      <c r="O45" s="34"/>
      <c r="P45" s="34"/>
      <c r="Q45" s="34"/>
      <c r="R45" s="34">
        <v>1275000</v>
      </c>
      <c r="U45" s="7">
        <v>25392200</v>
      </c>
    </row>
    <row r="46" spans="1:21" s="7" customFormat="1" ht="15" hidden="1" customHeight="1" x14ac:dyDescent="0.25">
      <c r="A46" s="31" t="s">
        <v>49</v>
      </c>
      <c r="B46" s="99"/>
      <c r="C46" s="99"/>
      <c r="D46" s="100"/>
      <c r="E46" s="289" t="s">
        <v>495</v>
      </c>
      <c r="F46" s="289"/>
      <c r="G46" s="289"/>
      <c r="H46" s="289"/>
      <c r="J46" s="34"/>
      <c r="K46" s="34"/>
      <c r="L46" s="34"/>
      <c r="M46" s="34"/>
      <c r="N46" s="34"/>
      <c r="O46" s="34"/>
      <c r="P46" s="34"/>
      <c r="Q46" s="34"/>
      <c r="R46" s="34"/>
      <c r="U46" s="7">
        <v>1530000</v>
      </c>
    </row>
    <row r="47" spans="1:21" s="7" customFormat="1" ht="15" hidden="1" customHeight="1" x14ac:dyDescent="0.25">
      <c r="A47" s="31" t="s">
        <v>51</v>
      </c>
      <c r="B47" s="99"/>
      <c r="C47" s="99"/>
      <c r="D47" s="100"/>
      <c r="E47" s="289" t="s">
        <v>496</v>
      </c>
      <c r="F47" s="289"/>
      <c r="G47" s="289"/>
      <c r="H47" s="289"/>
      <c r="J47" s="34"/>
      <c r="K47" s="34"/>
      <c r="L47" s="34"/>
      <c r="M47" s="34"/>
      <c r="N47" s="34"/>
      <c r="O47" s="34"/>
      <c r="P47" s="34"/>
      <c r="Q47" s="34"/>
      <c r="R47" s="34"/>
      <c r="U47" s="7">
        <f>SUM(U44:U46)</f>
        <v>68225966.329999998</v>
      </c>
    </row>
    <row r="48" spans="1:21" s="7" customFormat="1" ht="15" customHeight="1" x14ac:dyDescent="0.25">
      <c r="A48" s="31" t="s">
        <v>52</v>
      </c>
      <c r="B48" s="99"/>
      <c r="C48" s="99"/>
      <c r="E48" s="289" t="s">
        <v>350</v>
      </c>
      <c r="F48" s="289"/>
      <c r="G48" s="289"/>
      <c r="H48" s="289"/>
      <c r="J48" s="34"/>
      <c r="K48" s="34"/>
      <c r="L48" s="34"/>
      <c r="M48" s="34"/>
      <c r="N48" s="34"/>
      <c r="O48" s="34"/>
      <c r="P48" s="34"/>
      <c r="Q48" s="34"/>
      <c r="R48" s="34">
        <v>5000</v>
      </c>
    </row>
    <row r="49" spans="1:18" s="7" customFormat="1" ht="15" hidden="1" customHeight="1" x14ac:dyDescent="0.25">
      <c r="A49" s="31" t="s">
        <v>54</v>
      </c>
      <c r="B49" s="99"/>
      <c r="C49" s="99"/>
      <c r="E49" s="289" t="s">
        <v>351</v>
      </c>
      <c r="F49" s="289"/>
      <c r="G49" s="289"/>
      <c r="H49" s="289"/>
      <c r="J49" s="34"/>
      <c r="K49" s="34"/>
      <c r="L49" s="34"/>
      <c r="M49" s="34"/>
      <c r="N49" s="34"/>
      <c r="O49" s="34"/>
      <c r="P49" s="34"/>
      <c r="Q49" s="34"/>
      <c r="R49" s="34"/>
    </row>
    <row r="50" spans="1:18" s="7" customFormat="1" ht="15" hidden="1" customHeight="1" x14ac:dyDescent="0.25">
      <c r="A50" s="31" t="s">
        <v>67</v>
      </c>
      <c r="B50" s="99"/>
      <c r="C50" s="99"/>
      <c r="E50" s="289" t="s">
        <v>355</v>
      </c>
      <c r="F50" s="289"/>
      <c r="G50" s="289"/>
      <c r="H50" s="289"/>
      <c r="J50" s="34"/>
      <c r="K50" s="34"/>
      <c r="L50" s="34"/>
      <c r="M50" s="34"/>
      <c r="N50" s="34"/>
      <c r="O50" s="34"/>
      <c r="P50" s="34"/>
      <c r="Q50" s="34"/>
      <c r="R50" s="34"/>
    </row>
    <row r="51" spans="1:18" s="7" customFormat="1" ht="15" customHeight="1" x14ac:dyDescent="0.25">
      <c r="A51" s="31" t="s">
        <v>60</v>
      </c>
      <c r="B51" s="99"/>
      <c r="C51" s="99"/>
      <c r="E51" s="289" t="s">
        <v>365</v>
      </c>
      <c r="F51" s="289"/>
      <c r="G51" s="289"/>
      <c r="H51" s="289"/>
      <c r="J51" s="34"/>
      <c r="K51" s="34"/>
      <c r="L51" s="34"/>
      <c r="M51" s="34"/>
      <c r="N51" s="34"/>
      <c r="O51" s="34"/>
      <c r="P51" s="34"/>
      <c r="Q51" s="34"/>
      <c r="R51" s="34">
        <v>250000</v>
      </c>
    </row>
    <row r="52" spans="1:18" s="7" customFormat="1" ht="15" customHeight="1" x14ac:dyDescent="0.25">
      <c r="A52" s="31" t="s">
        <v>61</v>
      </c>
      <c r="B52" s="99"/>
      <c r="C52" s="99"/>
      <c r="E52" s="289" t="s">
        <v>366</v>
      </c>
      <c r="F52" s="289"/>
      <c r="G52" s="289"/>
      <c r="H52" s="289"/>
      <c r="J52" s="34"/>
      <c r="K52" s="34"/>
      <c r="L52" s="34"/>
      <c r="M52" s="34"/>
      <c r="N52" s="34"/>
      <c r="O52" s="34"/>
      <c r="P52" s="34"/>
      <c r="Q52" s="34"/>
      <c r="R52" s="34">
        <v>70000</v>
      </c>
    </row>
    <row r="53" spans="1:18" s="7" customFormat="1" ht="15" customHeight="1" x14ac:dyDescent="0.25">
      <c r="A53" s="31" t="s">
        <v>57</v>
      </c>
      <c r="B53" s="99"/>
      <c r="C53" s="99"/>
      <c r="E53" s="289" t="s">
        <v>369</v>
      </c>
      <c r="F53" s="289"/>
      <c r="G53" s="289"/>
      <c r="H53" s="289"/>
      <c r="J53" s="34"/>
      <c r="K53" s="34"/>
      <c r="L53" s="34"/>
      <c r="M53" s="34"/>
      <c r="N53" s="34"/>
      <c r="O53" s="34"/>
      <c r="P53" s="34"/>
      <c r="Q53" s="34"/>
      <c r="R53" s="34">
        <v>5000</v>
      </c>
    </row>
    <row r="54" spans="1:18" s="7" customFormat="1" ht="15" customHeight="1" x14ac:dyDescent="0.25">
      <c r="A54" s="31" t="s">
        <v>64</v>
      </c>
      <c r="B54" s="99"/>
      <c r="C54" s="99"/>
      <c r="E54" s="289" t="s">
        <v>370</v>
      </c>
      <c r="F54" s="289"/>
      <c r="G54" s="289"/>
      <c r="H54" s="289"/>
      <c r="J54" s="34"/>
      <c r="K54" s="34"/>
      <c r="L54" s="34"/>
      <c r="M54" s="34"/>
      <c r="N54" s="34"/>
      <c r="O54" s="34"/>
      <c r="P54" s="34"/>
      <c r="Q54" s="34"/>
      <c r="R54" s="34">
        <v>5000</v>
      </c>
    </row>
    <row r="55" spans="1:18" s="7" customFormat="1" ht="15" customHeight="1" x14ac:dyDescent="0.25">
      <c r="A55" s="31" t="s">
        <v>246</v>
      </c>
      <c r="B55" s="99"/>
      <c r="C55" s="99"/>
      <c r="E55" s="289" t="s">
        <v>372</v>
      </c>
      <c r="F55" s="289"/>
      <c r="G55" s="289"/>
      <c r="H55" s="289"/>
      <c r="J55" s="34"/>
      <c r="K55" s="34"/>
      <c r="L55" s="34"/>
      <c r="M55" s="34"/>
      <c r="N55" s="34"/>
      <c r="O55" s="34"/>
      <c r="P55" s="34"/>
      <c r="Q55" s="34"/>
      <c r="R55" s="150">
        <v>300000</v>
      </c>
    </row>
    <row r="56" spans="1:18" s="7" customFormat="1" ht="19" customHeight="1" x14ac:dyDescent="0.3">
      <c r="A56" s="293" t="s">
        <v>190</v>
      </c>
      <c r="B56" s="293"/>
      <c r="C56" s="293"/>
      <c r="J56" s="138">
        <f>SUM(J37:J55)</f>
        <v>0</v>
      </c>
      <c r="K56" s="139"/>
      <c r="L56" s="138">
        <f>SUM(L37:L55)</f>
        <v>0</v>
      </c>
      <c r="M56" s="34"/>
      <c r="N56" s="138">
        <f>SUM(N37:N55)</f>
        <v>0</v>
      </c>
      <c r="O56" s="34"/>
      <c r="P56" s="138">
        <f>SUM(P37:P55)</f>
        <v>0</v>
      </c>
      <c r="Q56" s="34"/>
      <c r="R56" s="138">
        <f>SUM(R37:R55)</f>
        <v>9308276.8099999987</v>
      </c>
    </row>
    <row r="57" spans="1:18" s="7" customFormat="1" ht="6" customHeight="1" x14ac:dyDescent="0.3">
      <c r="A57" s="19"/>
      <c r="B57" s="19"/>
      <c r="C57" s="19"/>
      <c r="J57" s="139"/>
      <c r="K57" s="139"/>
      <c r="L57" s="34"/>
      <c r="M57" s="34"/>
      <c r="N57" s="34"/>
      <c r="O57" s="34"/>
      <c r="P57" s="34"/>
      <c r="Q57" s="34"/>
      <c r="R57" s="34"/>
    </row>
    <row r="58" spans="1:18" s="7" customFormat="1" ht="12" hidden="1" customHeight="1" x14ac:dyDescent="0.25">
      <c r="A58" s="63" t="s">
        <v>188</v>
      </c>
      <c r="J58" s="34"/>
      <c r="K58" s="34"/>
      <c r="L58" s="34"/>
      <c r="M58" s="34"/>
      <c r="N58" s="34"/>
      <c r="O58" s="34"/>
      <c r="P58" s="34"/>
      <c r="Q58" s="34"/>
      <c r="R58" s="34"/>
    </row>
    <row r="59" spans="1:18" s="7" customFormat="1" ht="12" hidden="1" customHeight="1" x14ac:dyDescent="0.25">
      <c r="A59" s="75" t="s">
        <v>108</v>
      </c>
      <c r="E59" s="100">
        <v>5</v>
      </c>
      <c r="F59" s="101" t="s">
        <v>28</v>
      </c>
      <c r="G59" s="100" t="s">
        <v>7</v>
      </c>
      <c r="H59" s="100" t="s">
        <v>17</v>
      </c>
      <c r="J59" s="34"/>
      <c r="K59" s="34"/>
      <c r="L59" s="34"/>
      <c r="M59" s="34"/>
      <c r="N59" s="34"/>
      <c r="O59" s="34"/>
      <c r="P59" s="34"/>
      <c r="Q59" s="34"/>
      <c r="R59" s="34"/>
    </row>
    <row r="60" spans="1:18" s="7" customFormat="1" ht="12" hidden="1" customHeight="1" x14ac:dyDescent="0.25">
      <c r="A60" s="75" t="s">
        <v>179</v>
      </c>
      <c r="E60" s="100">
        <v>5</v>
      </c>
      <c r="F60" s="101" t="s">
        <v>28</v>
      </c>
      <c r="G60" s="100" t="s">
        <v>7</v>
      </c>
      <c r="H60" s="100" t="s">
        <v>63</v>
      </c>
      <c r="J60" s="34"/>
      <c r="K60" s="34"/>
      <c r="L60" s="34"/>
      <c r="M60" s="34"/>
      <c r="N60" s="34"/>
      <c r="O60" s="34"/>
      <c r="P60" s="34"/>
      <c r="Q60" s="34"/>
      <c r="R60" s="34"/>
    </row>
    <row r="61" spans="1:18" s="7" customFormat="1" ht="12" hidden="1" customHeight="1" x14ac:dyDescent="0.25">
      <c r="A61" s="75" t="s">
        <v>180</v>
      </c>
      <c r="E61" s="100">
        <v>5</v>
      </c>
      <c r="F61" s="101" t="s">
        <v>28</v>
      </c>
      <c r="G61" s="100" t="s">
        <v>7</v>
      </c>
      <c r="H61" s="102" t="s">
        <v>48</v>
      </c>
      <c r="J61" s="34"/>
      <c r="K61" s="34"/>
      <c r="L61" s="34"/>
      <c r="M61" s="34"/>
      <c r="N61" s="34"/>
      <c r="O61" s="34"/>
      <c r="P61" s="34"/>
      <c r="Q61" s="34"/>
      <c r="R61" s="34"/>
    </row>
    <row r="62" spans="1:18" s="7" customFormat="1" ht="12" hidden="1" customHeight="1" x14ac:dyDescent="0.25">
      <c r="A62" s="75" t="s">
        <v>180</v>
      </c>
      <c r="E62" s="100">
        <v>5</v>
      </c>
      <c r="F62" s="101" t="s">
        <v>28</v>
      </c>
      <c r="G62" s="100" t="s">
        <v>7</v>
      </c>
      <c r="H62" s="102" t="s">
        <v>48</v>
      </c>
      <c r="J62" s="34"/>
      <c r="K62" s="34"/>
      <c r="L62" s="34"/>
      <c r="M62" s="34"/>
      <c r="N62" s="34"/>
      <c r="O62" s="34"/>
      <c r="P62" s="34"/>
      <c r="Q62" s="34"/>
      <c r="R62" s="34"/>
    </row>
    <row r="63" spans="1:18" s="7" customFormat="1" ht="12" hidden="1" customHeight="1" x14ac:dyDescent="0.25">
      <c r="A63" s="75" t="s">
        <v>181</v>
      </c>
      <c r="E63" s="100">
        <v>5</v>
      </c>
      <c r="F63" s="101" t="s">
        <v>28</v>
      </c>
      <c r="G63" s="100" t="s">
        <v>7</v>
      </c>
      <c r="H63" s="100" t="s">
        <v>10</v>
      </c>
      <c r="J63" s="34"/>
      <c r="K63" s="34"/>
      <c r="L63" s="34"/>
      <c r="M63" s="34"/>
      <c r="N63" s="34"/>
      <c r="O63" s="34"/>
      <c r="P63" s="34"/>
      <c r="Q63" s="34"/>
      <c r="R63" s="34"/>
    </row>
    <row r="64" spans="1:18" s="7" customFormat="1" ht="12" hidden="1" customHeight="1" x14ac:dyDescent="0.25">
      <c r="A64" s="75" t="s">
        <v>180</v>
      </c>
      <c r="E64" s="100">
        <v>5</v>
      </c>
      <c r="F64" s="101" t="s">
        <v>28</v>
      </c>
      <c r="G64" s="100" t="s">
        <v>7</v>
      </c>
      <c r="H64" s="102" t="s">
        <v>48</v>
      </c>
      <c r="J64" s="34"/>
      <c r="K64" s="34"/>
      <c r="L64" s="34"/>
      <c r="M64" s="34"/>
      <c r="N64" s="34"/>
      <c r="O64" s="34"/>
      <c r="P64" s="34"/>
      <c r="Q64" s="34"/>
      <c r="R64" s="34"/>
    </row>
    <row r="65" spans="1:18" s="7" customFormat="1" ht="12" hidden="1" customHeight="1" x14ac:dyDescent="0.25">
      <c r="A65" s="75" t="s">
        <v>182</v>
      </c>
      <c r="E65" s="100">
        <v>5</v>
      </c>
      <c r="F65" s="101" t="s">
        <v>28</v>
      </c>
      <c r="G65" s="100" t="s">
        <v>7</v>
      </c>
      <c r="H65" s="100" t="s">
        <v>8</v>
      </c>
      <c r="J65" s="34"/>
      <c r="K65" s="34"/>
      <c r="L65" s="34"/>
      <c r="M65" s="34"/>
      <c r="N65" s="34"/>
      <c r="O65" s="34"/>
      <c r="P65" s="34"/>
      <c r="Q65" s="34"/>
      <c r="R65" s="34"/>
    </row>
    <row r="66" spans="1:18" s="7" customFormat="1" ht="12" hidden="1" customHeight="1" x14ac:dyDescent="0.25">
      <c r="A66" s="75" t="s">
        <v>183</v>
      </c>
      <c r="E66" s="100">
        <v>5</v>
      </c>
      <c r="F66" s="101" t="s">
        <v>28</v>
      </c>
      <c r="G66" s="100" t="s">
        <v>7</v>
      </c>
      <c r="H66" s="100" t="s">
        <v>15</v>
      </c>
      <c r="J66" s="34"/>
      <c r="K66" s="34"/>
      <c r="L66" s="34"/>
      <c r="M66" s="34"/>
      <c r="N66" s="34"/>
      <c r="O66" s="34"/>
      <c r="P66" s="34"/>
      <c r="Q66" s="34"/>
      <c r="R66" s="34"/>
    </row>
    <row r="67" spans="1:18" s="7" customFormat="1" ht="19" hidden="1" customHeight="1" x14ac:dyDescent="0.3">
      <c r="A67" s="58" t="s">
        <v>184</v>
      </c>
      <c r="J67" s="147">
        <f>SUM(J59:J66)</f>
        <v>0</v>
      </c>
      <c r="K67" s="148"/>
      <c r="L67" s="147">
        <f>SUM(L59:L66)</f>
        <v>0</v>
      </c>
      <c r="M67" s="148"/>
      <c r="N67" s="147">
        <f>SUM(N59:N66)</f>
        <v>0</v>
      </c>
      <c r="O67" s="148"/>
      <c r="P67" s="147">
        <f>SUM(P59:P66)</f>
        <v>0</v>
      </c>
      <c r="Q67" s="148"/>
      <c r="R67" s="147">
        <f>SUM(R59:R66)</f>
        <v>0</v>
      </c>
    </row>
    <row r="68" spans="1:18" s="7" customFormat="1" ht="6" hidden="1" customHeight="1" x14ac:dyDescent="0.25">
      <c r="J68" s="34"/>
      <c r="K68" s="34"/>
      <c r="L68" s="34"/>
      <c r="M68" s="34"/>
      <c r="N68" s="34"/>
      <c r="O68" s="34"/>
      <c r="P68" s="34"/>
      <c r="Q68" s="34"/>
      <c r="R68" s="34"/>
    </row>
    <row r="69" spans="1:18" s="7" customFormat="1" ht="18" customHeight="1" x14ac:dyDescent="0.3">
      <c r="A69" s="62" t="s">
        <v>189</v>
      </c>
      <c r="B69" s="11"/>
      <c r="C69" s="11"/>
      <c r="J69" s="34"/>
      <c r="K69" s="34"/>
      <c r="L69" s="34"/>
      <c r="M69" s="34"/>
      <c r="N69" s="34"/>
      <c r="O69" s="34"/>
      <c r="P69" s="34"/>
      <c r="Q69" s="34"/>
      <c r="R69" s="34"/>
    </row>
    <row r="70" spans="1:18" s="7" customFormat="1" ht="15" hidden="1" customHeight="1" x14ac:dyDescent="0.25">
      <c r="A70" s="64" t="s">
        <v>89</v>
      </c>
      <c r="B70" s="9"/>
      <c r="C70" s="9"/>
      <c r="E70" s="100">
        <v>1</v>
      </c>
      <c r="F70" s="101" t="s">
        <v>12</v>
      </c>
      <c r="G70" s="100" t="s">
        <v>53</v>
      </c>
      <c r="H70" s="102" t="s">
        <v>10</v>
      </c>
      <c r="J70" s="34"/>
      <c r="K70" s="34"/>
      <c r="L70" s="34"/>
      <c r="M70" s="34"/>
      <c r="N70" s="34"/>
      <c r="O70" s="34"/>
      <c r="P70" s="34"/>
      <c r="Q70" s="34"/>
      <c r="R70" s="34"/>
    </row>
    <row r="71" spans="1:18" s="7" customFormat="1" ht="15" hidden="1" customHeight="1" x14ac:dyDescent="0.25">
      <c r="A71" s="75" t="s">
        <v>91</v>
      </c>
      <c r="B71" s="99"/>
      <c r="C71" s="99"/>
      <c r="E71" s="100">
        <v>1</v>
      </c>
      <c r="F71" s="101" t="s">
        <v>92</v>
      </c>
      <c r="G71" s="100" t="s">
        <v>7</v>
      </c>
      <c r="H71" s="100" t="s">
        <v>8</v>
      </c>
      <c r="J71" s="34"/>
      <c r="K71" s="34"/>
      <c r="L71" s="34"/>
      <c r="M71" s="34"/>
      <c r="N71" s="34"/>
      <c r="O71" s="34"/>
      <c r="P71" s="34"/>
      <c r="Q71" s="34"/>
      <c r="R71" s="34"/>
    </row>
    <row r="72" spans="1:18" s="7" customFormat="1" ht="15" hidden="1" customHeight="1" x14ac:dyDescent="0.25">
      <c r="A72" s="64" t="s">
        <v>89</v>
      </c>
      <c r="B72" s="99"/>
      <c r="C72" s="99"/>
      <c r="D72" s="101"/>
      <c r="E72" s="100">
        <v>1</v>
      </c>
      <c r="F72" s="101" t="s">
        <v>12</v>
      </c>
      <c r="G72" s="100" t="s">
        <v>53</v>
      </c>
      <c r="H72" s="100" t="s">
        <v>10</v>
      </c>
      <c r="J72" s="34"/>
      <c r="K72" s="34"/>
      <c r="L72" s="34"/>
      <c r="M72" s="34"/>
      <c r="N72" s="34">
        <f t="shared" ref="N72:N73" si="0">P72-L72</f>
        <v>0</v>
      </c>
      <c r="O72" s="34"/>
      <c r="P72" s="34"/>
      <c r="Q72" s="34"/>
      <c r="R72" s="34"/>
    </row>
    <row r="73" spans="1:18" s="7" customFormat="1" ht="15" hidden="1" customHeight="1" x14ac:dyDescent="0.25">
      <c r="A73" s="75" t="s">
        <v>93</v>
      </c>
      <c r="B73" s="99"/>
      <c r="C73" s="99"/>
      <c r="E73" s="100">
        <v>1</v>
      </c>
      <c r="F73" s="101" t="s">
        <v>92</v>
      </c>
      <c r="G73" s="100" t="s">
        <v>33</v>
      </c>
      <c r="H73" s="100" t="s">
        <v>8</v>
      </c>
      <c r="J73" s="34"/>
      <c r="K73" s="34"/>
      <c r="L73" s="34"/>
      <c r="M73" s="34"/>
      <c r="N73" s="34">
        <f t="shared" si="0"/>
        <v>0</v>
      </c>
      <c r="O73" s="34"/>
      <c r="P73" s="34"/>
      <c r="Q73" s="34"/>
      <c r="R73" s="34"/>
    </row>
    <row r="74" spans="1:18" s="7" customFormat="1" ht="15" customHeight="1" x14ac:dyDescent="0.25">
      <c r="A74" s="31" t="s">
        <v>841</v>
      </c>
      <c r="B74" s="104"/>
      <c r="C74" s="104"/>
      <c r="E74" s="289" t="s">
        <v>379</v>
      </c>
      <c r="F74" s="289"/>
      <c r="G74" s="289"/>
      <c r="H74" s="289"/>
      <c r="J74" s="34"/>
      <c r="K74" s="34"/>
      <c r="L74" s="34"/>
      <c r="M74" s="34"/>
      <c r="N74" s="34"/>
      <c r="O74" s="34"/>
      <c r="P74" s="34"/>
      <c r="Q74" s="34"/>
      <c r="R74" s="34">
        <v>100000</v>
      </c>
    </row>
    <row r="75" spans="1:18" s="7" customFormat="1" ht="15" hidden="1" customHeight="1" x14ac:dyDescent="0.25">
      <c r="A75" s="75" t="s">
        <v>95</v>
      </c>
      <c r="B75" s="104"/>
      <c r="C75" s="104"/>
      <c r="D75" s="101"/>
      <c r="E75" s="274" t="s">
        <v>373</v>
      </c>
      <c r="F75" s="274"/>
      <c r="G75" s="274"/>
      <c r="H75" s="274"/>
      <c r="J75" s="34"/>
      <c r="K75" s="34"/>
      <c r="L75" s="34"/>
      <c r="M75" s="34"/>
      <c r="N75" s="34"/>
      <c r="O75" s="34"/>
      <c r="P75" s="34"/>
      <c r="Q75" s="34"/>
      <c r="R75" s="34"/>
    </row>
    <row r="76" spans="1:18" s="7" customFormat="1" ht="15" hidden="1" customHeight="1" x14ac:dyDescent="0.25">
      <c r="A76" s="75" t="s">
        <v>99</v>
      </c>
      <c r="B76" s="99"/>
      <c r="C76" s="99"/>
      <c r="E76" s="274" t="s">
        <v>498</v>
      </c>
      <c r="F76" s="274"/>
      <c r="G76" s="274"/>
      <c r="H76" s="274"/>
      <c r="J76" s="34"/>
      <c r="K76" s="34"/>
      <c r="L76" s="34"/>
      <c r="M76" s="34"/>
      <c r="N76" s="34"/>
      <c r="O76" s="34"/>
      <c r="P76" s="34"/>
      <c r="Q76" s="34"/>
      <c r="R76" s="34"/>
    </row>
    <row r="77" spans="1:18" s="7" customFormat="1" ht="15" hidden="1" customHeight="1" x14ac:dyDescent="0.25">
      <c r="A77" s="75" t="s">
        <v>106</v>
      </c>
      <c r="B77" s="99"/>
      <c r="C77" s="99"/>
      <c r="D77" s="101"/>
      <c r="E77" s="274" t="s">
        <v>499</v>
      </c>
      <c r="F77" s="274"/>
      <c r="G77" s="274"/>
      <c r="H77" s="274"/>
      <c r="J77" s="34"/>
      <c r="K77" s="34"/>
      <c r="L77" s="34"/>
      <c r="M77" s="34"/>
      <c r="N77" s="34">
        <f t="shared" ref="N77" si="1">P77-L77</f>
        <v>0</v>
      </c>
      <c r="O77" s="34"/>
      <c r="P77" s="34"/>
      <c r="Q77" s="34"/>
      <c r="R77" s="34"/>
    </row>
    <row r="78" spans="1:18" s="7" customFormat="1" ht="12.75" hidden="1" customHeight="1" x14ac:dyDescent="0.25">
      <c r="A78" s="75" t="s">
        <v>177</v>
      </c>
      <c r="B78" s="99"/>
      <c r="C78" s="99"/>
      <c r="D78" s="101"/>
      <c r="E78" s="100">
        <v>1</v>
      </c>
      <c r="F78" s="101" t="s">
        <v>92</v>
      </c>
      <c r="G78" s="100" t="s">
        <v>28</v>
      </c>
      <c r="H78" s="100" t="s">
        <v>8</v>
      </c>
      <c r="J78" s="34"/>
      <c r="K78" s="34"/>
      <c r="L78" s="34"/>
      <c r="M78" s="34"/>
      <c r="N78" s="34"/>
      <c r="O78" s="34"/>
      <c r="P78" s="34"/>
      <c r="Q78" s="34"/>
      <c r="R78" s="34"/>
    </row>
    <row r="79" spans="1:18" s="7" customFormat="1" ht="12.75" hidden="1" customHeight="1" x14ac:dyDescent="0.25">
      <c r="A79" s="75" t="s">
        <v>178</v>
      </c>
      <c r="B79" s="99"/>
      <c r="C79" s="99"/>
      <c r="D79" s="101"/>
      <c r="E79" s="100">
        <v>1</v>
      </c>
      <c r="F79" s="101" t="s">
        <v>92</v>
      </c>
      <c r="G79" s="100" t="s">
        <v>28</v>
      </c>
      <c r="H79" s="100" t="s">
        <v>44</v>
      </c>
      <c r="J79" s="34"/>
      <c r="K79" s="34"/>
      <c r="L79" s="34"/>
      <c r="M79" s="34"/>
      <c r="N79" s="34"/>
      <c r="O79" s="34"/>
      <c r="P79" s="34"/>
      <c r="Q79" s="34"/>
      <c r="R79" s="34"/>
    </row>
    <row r="80" spans="1:18" s="25" customFormat="1" ht="17.25" customHeight="1" x14ac:dyDescent="0.3">
      <c r="A80" s="58" t="s">
        <v>107</v>
      </c>
      <c r="B80" s="24"/>
      <c r="C80" s="24"/>
      <c r="J80" s="20">
        <f>SUM(J71:J79)</f>
        <v>0</v>
      </c>
      <c r="K80" s="21"/>
      <c r="L80" s="20">
        <f>SUM(L71:L76)</f>
        <v>0</v>
      </c>
      <c r="M80" s="148"/>
      <c r="N80" s="20">
        <f>SUM(N71:N79)</f>
        <v>0</v>
      </c>
      <c r="O80" s="148"/>
      <c r="P80" s="20">
        <f>SUM(P71:P77)</f>
        <v>0</v>
      </c>
      <c r="Q80" s="148"/>
      <c r="R80" s="20">
        <f>SUM(R71:R79)</f>
        <v>100000</v>
      </c>
    </row>
    <row r="81" spans="1:18" s="7" customFormat="1" ht="6" customHeight="1" x14ac:dyDescent="0.25">
      <c r="J81" s="34"/>
      <c r="K81" s="34"/>
      <c r="L81" s="34"/>
      <c r="M81" s="34"/>
      <c r="N81" s="34"/>
      <c r="O81" s="34"/>
      <c r="P81" s="34"/>
      <c r="Q81" s="34"/>
      <c r="R81" s="34"/>
    </row>
    <row r="82" spans="1:18" s="7" customFormat="1" ht="15.75" customHeight="1" thickBot="1" x14ac:dyDescent="0.35">
      <c r="A82" s="11" t="s">
        <v>109</v>
      </c>
      <c r="B82" s="26"/>
      <c r="C82" s="26"/>
      <c r="J82" s="27">
        <f>J34+J56+J67+J80</f>
        <v>0</v>
      </c>
      <c r="K82" s="21"/>
      <c r="L82" s="27">
        <f>L34+L56+L67+L80</f>
        <v>0</v>
      </c>
      <c r="M82" s="34"/>
      <c r="N82" s="27">
        <f>N34+N56+N67+N80</f>
        <v>0</v>
      </c>
      <c r="O82" s="34"/>
      <c r="P82" s="27">
        <f>P34+P56+P67+P80</f>
        <v>0</v>
      </c>
      <c r="Q82" s="34"/>
      <c r="R82" s="27">
        <f>SUM(R34+R56+R80)</f>
        <v>51524524.069999993</v>
      </c>
    </row>
    <row r="83" spans="1:18" s="7" customFormat="1" ht="13" thickTop="1" x14ac:dyDescent="0.25">
      <c r="A83" s="29"/>
      <c r="B83" s="29"/>
      <c r="C83" s="29"/>
      <c r="D83" s="32"/>
      <c r="E83" s="29"/>
      <c r="F83" s="29"/>
      <c r="H83" s="33"/>
      <c r="I83" s="33"/>
      <c r="J83" s="33"/>
      <c r="K83" s="33"/>
      <c r="L83" s="33"/>
      <c r="M83" s="33"/>
    </row>
    <row r="84" spans="1:18" x14ac:dyDescent="0.25">
      <c r="A84" s="289" t="s">
        <v>132</v>
      </c>
      <c r="B84" s="289"/>
      <c r="C84" s="289"/>
      <c r="D84" s="31"/>
      <c r="E84" s="30"/>
      <c r="G84" s="29"/>
      <c r="I84" s="29"/>
      <c r="J84" s="289" t="s">
        <v>262</v>
      </c>
      <c r="K84" s="289"/>
      <c r="L84" s="289"/>
      <c r="M84" s="42"/>
      <c r="N84" s="44"/>
      <c r="O84" s="44"/>
      <c r="P84" s="276" t="s">
        <v>134</v>
      </c>
      <c r="Q84" s="276"/>
      <c r="R84" s="276"/>
    </row>
    <row r="85" spans="1:18" x14ac:dyDescent="0.25">
      <c r="A85" s="45"/>
      <c r="D85" s="31"/>
      <c r="E85" s="46"/>
      <c r="G85" s="29"/>
      <c r="I85" s="29"/>
      <c r="J85" s="197"/>
      <c r="M85" s="197"/>
      <c r="N85" s="34"/>
      <c r="O85" s="34"/>
      <c r="P85" s="46"/>
    </row>
    <row r="86" spans="1:18" x14ac:dyDescent="0.25">
      <c r="A86" s="45"/>
      <c r="D86" s="31"/>
      <c r="E86" s="46"/>
      <c r="G86" s="29"/>
      <c r="I86" s="29"/>
      <c r="J86" s="197"/>
      <c r="M86" s="197"/>
      <c r="N86" s="34"/>
      <c r="O86" s="34"/>
      <c r="P86" s="46"/>
    </row>
    <row r="87" spans="1:18" x14ac:dyDescent="0.25">
      <c r="A87" s="47"/>
      <c r="D87" s="29"/>
      <c r="E87" s="48"/>
      <c r="G87" s="29"/>
      <c r="I87" s="29"/>
      <c r="J87" s="29"/>
      <c r="M87" s="29"/>
      <c r="P87" s="48"/>
    </row>
    <row r="88" spans="1:18" ht="13" x14ac:dyDescent="0.3">
      <c r="A88" s="292" t="s">
        <v>263</v>
      </c>
      <c r="B88" s="292"/>
      <c r="C88" s="292"/>
      <c r="D88" s="50"/>
      <c r="E88" s="51"/>
      <c r="G88" s="29"/>
      <c r="I88" s="29"/>
      <c r="J88" s="292" t="s">
        <v>274</v>
      </c>
      <c r="K88" s="292"/>
      <c r="L88" s="292"/>
      <c r="M88" s="52"/>
      <c r="N88" s="54"/>
      <c r="O88" s="54"/>
      <c r="P88" s="277" t="s">
        <v>136</v>
      </c>
      <c r="Q88" s="277"/>
      <c r="R88" s="277"/>
    </row>
    <row r="89" spans="1:18" x14ac:dyDescent="0.25">
      <c r="A89" s="289" t="s">
        <v>315</v>
      </c>
      <c r="B89" s="289"/>
      <c r="C89" s="289"/>
      <c r="D89" s="29"/>
      <c r="E89" s="30"/>
      <c r="G89" s="29"/>
      <c r="I89" s="29"/>
      <c r="J89" s="289" t="s">
        <v>255</v>
      </c>
      <c r="K89" s="289"/>
      <c r="L89" s="289"/>
      <c r="M89" s="31"/>
      <c r="N89" s="33"/>
      <c r="O89" s="33"/>
      <c r="P89" s="278" t="s">
        <v>138</v>
      </c>
      <c r="Q89" s="278"/>
      <c r="R89" s="278"/>
    </row>
  </sheetData>
  <customSheetViews>
    <customSheetView guid="{DE3A1FFE-44A0-41BD-98AB-2A2226968564}" showPageBreaks="1" printArea="1" hiddenRows="1" view="pageBreakPreview">
      <pane xSplit="1" ySplit="13" topLeftCell="B72" activePane="bottomRight" state="frozen"/>
      <selection pane="bottomRight" activeCell="J34" sqref="J34:J52"/>
      <rowBreaks count="1" manualBreakCount="1">
        <brk id="4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3" topLeftCell="B54" activePane="bottomRight" state="frozen"/>
      <selection pane="bottomRight" activeCell="R48" sqref="R48"/>
      <rowBreaks count="1" manualBreakCount="1">
        <brk id="4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1998FCB8-1FEB-4076-ACE6-A225EE4366B3}" showPageBreaks="1" printArea="1" hiddenRows="1" view="pageBreakPreview">
      <pane xSplit="1" ySplit="13" topLeftCell="B72" activePane="bottomRight" state="frozen"/>
      <selection pane="bottomRight" activeCell="J34" sqref="J34:J52"/>
      <rowBreaks count="1" manualBreakCount="1">
        <brk id="4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56">
    <mergeCell ref="P84:R84"/>
    <mergeCell ref="A88:C88"/>
    <mergeCell ref="J88:L88"/>
    <mergeCell ref="P88:R88"/>
    <mergeCell ref="A89:C89"/>
    <mergeCell ref="J89:L89"/>
    <mergeCell ref="P89:R89"/>
    <mergeCell ref="J84:L84"/>
    <mergeCell ref="A56:C56"/>
    <mergeCell ref="E75:H75"/>
    <mergeCell ref="E76:H76"/>
    <mergeCell ref="E77:H77"/>
    <mergeCell ref="A84:C84"/>
    <mergeCell ref="E74:H74"/>
    <mergeCell ref="E55:H55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43:H43"/>
    <mergeCell ref="E28:H28"/>
    <mergeCell ref="E29:H29"/>
    <mergeCell ref="E30:H30"/>
    <mergeCell ref="E31:H31"/>
    <mergeCell ref="E32:H32"/>
    <mergeCell ref="E37:H37"/>
    <mergeCell ref="E38:H38"/>
    <mergeCell ref="E39:H39"/>
    <mergeCell ref="E40:H40"/>
    <mergeCell ref="E41:H41"/>
    <mergeCell ref="E42:H42"/>
    <mergeCell ref="E27:H27"/>
    <mergeCell ref="A15:C15"/>
    <mergeCell ref="E15:H15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A3:S3"/>
    <mergeCell ref="A4:S4"/>
    <mergeCell ref="L11:P11"/>
    <mergeCell ref="P12:P14"/>
    <mergeCell ref="A13:C13"/>
    <mergeCell ref="E13:H13"/>
  </mergeCells>
  <printOptions horizontalCentered="1"/>
  <pageMargins left="0.75" right="0.5" top="1" bottom="1" header="0.75" footer="0.5"/>
  <pageSetup paperSize="5" scale="90" orientation="landscape" horizontalDpi="4294967293" verticalDpi="300" r:id="rId4"/>
  <headerFooter alignWithMargins="0">
    <oddHeader xml:space="preserve">&amp;R&amp;"Arial,Bold"&amp;10        </oddHeader>
    <oddFooter>&amp;C&amp;"Arial Narrow,Regular"&amp;9Page &amp;P of &amp;N</oddFooter>
  </headerFooter>
  <rowBreaks count="1" manualBreakCount="1">
    <brk id="44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view="pageBreakPreview" topLeftCell="A19" zoomScaleSheetLayoutView="100" workbookViewId="0">
      <selection activeCell="R82" sqref="R82"/>
    </sheetView>
  </sheetViews>
  <sheetFormatPr defaultColWidth="8.84375" defaultRowHeight="12.5" x14ac:dyDescent="0.25"/>
  <cols>
    <col min="1" max="1" width="16.765625" style="1" customWidth="1"/>
    <col min="2" max="2" width="1.23046875" style="1" customWidth="1"/>
    <col min="3" max="3" width="26.765625" style="1" customWidth="1"/>
    <col min="4" max="4" width="1" style="1" customWidth="1"/>
    <col min="5" max="7" width="2.84375" style="1" customWidth="1"/>
    <col min="8" max="8" width="3.765625" style="1" customWidth="1"/>
    <col min="9" max="9" width="0.84375" style="1" customWidth="1"/>
    <col min="10" max="10" width="13.765625" style="1" customWidth="1"/>
    <col min="11" max="11" width="0.84375" style="1" customWidth="1"/>
    <col min="12" max="12" width="13.765625" style="1" customWidth="1"/>
    <col min="13" max="13" width="0.84375" style="1" customWidth="1"/>
    <col min="14" max="14" width="13.765625" style="1" customWidth="1"/>
    <col min="15" max="15" width="0.84375" style="1" customWidth="1"/>
    <col min="16" max="16" width="13.765625" style="1" customWidth="1"/>
    <col min="17" max="17" width="0.84375" style="1" customWidth="1"/>
    <col min="18" max="18" width="13.765625" style="1" customWidth="1"/>
    <col min="19" max="19" width="8.84375" style="1"/>
    <col min="20" max="20" width="10.3046875" style="1" bestFit="1" customWidth="1"/>
    <col min="21" max="21" width="13.23046875" style="1" customWidth="1"/>
    <col min="22" max="22" width="9.69140625" style="1" bestFit="1" customWidth="1"/>
    <col min="23" max="16384" width="8.84375" style="1"/>
  </cols>
  <sheetData>
    <row r="1" spans="1:19" ht="15" customHeight="1" x14ac:dyDescent="0.25">
      <c r="A1" s="256" t="s">
        <v>866</v>
      </c>
      <c r="R1" s="256" t="s">
        <v>867</v>
      </c>
    </row>
    <row r="2" spans="1:19" ht="15" customHeight="1" x14ac:dyDescent="0.25"/>
    <row r="3" spans="1:19" ht="15" customHeight="1" x14ac:dyDescent="0.35">
      <c r="A3" s="280" t="s">
        <v>110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5" customHeight="1" x14ac:dyDescent="0.3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19" ht="10" customHeight="1" x14ac:dyDescent="0.25"/>
    <row r="6" spans="1:19" ht="15" customHeight="1" x14ac:dyDescent="0.3">
      <c r="A6" s="2" t="s">
        <v>117</v>
      </c>
      <c r="B6" s="2" t="s">
        <v>112</v>
      </c>
      <c r="C6" s="66" t="s">
        <v>197</v>
      </c>
      <c r="H6" s="3"/>
      <c r="I6" s="3"/>
      <c r="R6" s="70">
        <v>1031</v>
      </c>
    </row>
    <row r="7" spans="1:19" ht="15" customHeight="1" x14ac:dyDescent="0.3">
      <c r="A7" s="5" t="s">
        <v>118</v>
      </c>
      <c r="B7" s="2" t="s">
        <v>112</v>
      </c>
      <c r="C7" s="5" t="s">
        <v>211</v>
      </c>
    </row>
    <row r="8" spans="1:19" ht="15" customHeight="1" x14ac:dyDescent="0.3">
      <c r="A8" s="5" t="s">
        <v>119</v>
      </c>
      <c r="B8" s="2" t="s">
        <v>112</v>
      </c>
      <c r="C8" s="5" t="s">
        <v>198</v>
      </c>
    </row>
    <row r="9" spans="1:19" ht="15" customHeight="1" x14ac:dyDescent="0.3">
      <c r="A9" s="6" t="s">
        <v>120</v>
      </c>
      <c r="B9" s="2" t="s">
        <v>112</v>
      </c>
      <c r="C9" s="6" t="s">
        <v>116</v>
      </c>
    </row>
    <row r="10" spans="1:19" ht="10" customHeight="1" x14ac:dyDescent="0.3">
      <c r="A10" s="6"/>
      <c r="B10" s="2"/>
      <c r="C10" s="6"/>
    </row>
    <row r="11" spans="1:19" ht="15" customHeight="1" x14ac:dyDescent="0.25">
      <c r="L11" s="284" t="s">
        <v>121</v>
      </c>
      <c r="M11" s="284"/>
      <c r="N11" s="284"/>
      <c r="O11" s="284"/>
      <c r="P11" s="284"/>
      <c r="Q11" s="230"/>
    </row>
    <row r="12" spans="1:19" ht="15" customHeight="1" x14ac:dyDescent="0.25">
      <c r="H12" s="8"/>
      <c r="I12" s="8"/>
      <c r="J12" s="8" t="s">
        <v>254</v>
      </c>
      <c r="K12" s="8"/>
      <c r="L12" s="57" t="s">
        <v>122</v>
      </c>
      <c r="M12" s="57"/>
      <c r="N12" s="57" t="s">
        <v>124</v>
      </c>
      <c r="O12" s="57"/>
      <c r="P12" s="286" t="s">
        <v>126</v>
      </c>
      <c r="Q12" s="40"/>
      <c r="R12" s="230" t="s">
        <v>131</v>
      </c>
    </row>
    <row r="13" spans="1:19" ht="15" customHeight="1" x14ac:dyDescent="0.25">
      <c r="A13" s="282" t="s">
        <v>185</v>
      </c>
      <c r="B13" s="282"/>
      <c r="C13" s="282"/>
      <c r="D13" s="9"/>
      <c r="E13" s="282" t="s">
        <v>111</v>
      </c>
      <c r="F13" s="282"/>
      <c r="G13" s="282"/>
      <c r="H13" s="282"/>
      <c r="I13" s="8"/>
      <c r="J13" s="76" t="s">
        <v>318</v>
      </c>
      <c r="K13" s="238"/>
      <c r="L13" s="238" t="s">
        <v>319</v>
      </c>
      <c r="M13" s="238"/>
      <c r="N13" s="238" t="s">
        <v>319</v>
      </c>
      <c r="O13" s="238"/>
      <c r="P13" s="287"/>
      <c r="Q13" s="40"/>
      <c r="R13" s="238">
        <v>2022</v>
      </c>
    </row>
    <row r="14" spans="1:19" ht="15" customHeight="1" x14ac:dyDescent="0.25">
      <c r="A14" s="231"/>
      <c r="B14" s="231"/>
      <c r="C14" s="231"/>
      <c r="D14" s="9"/>
      <c r="E14" s="231"/>
      <c r="F14" s="231"/>
      <c r="G14" s="231"/>
      <c r="H14" s="231"/>
      <c r="I14" s="8"/>
      <c r="J14" s="238" t="s">
        <v>123</v>
      </c>
      <c r="K14" s="238"/>
      <c r="L14" s="238" t="s">
        <v>123</v>
      </c>
      <c r="M14" s="238"/>
      <c r="N14" s="238" t="s">
        <v>125</v>
      </c>
      <c r="O14" s="238"/>
      <c r="P14" s="287"/>
      <c r="Q14" s="40"/>
      <c r="R14" s="236" t="s">
        <v>2</v>
      </c>
    </row>
    <row r="15" spans="1:19" ht="15" customHeight="1" x14ac:dyDescent="0.25">
      <c r="A15" s="283" t="s">
        <v>3</v>
      </c>
      <c r="B15" s="283"/>
      <c r="C15" s="283"/>
      <c r="D15" s="7"/>
      <c r="E15" s="285" t="s">
        <v>4</v>
      </c>
      <c r="F15" s="285"/>
      <c r="G15" s="285"/>
      <c r="H15" s="285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7.5" customHeight="1" x14ac:dyDescent="0.25">
      <c r="K16" s="7"/>
      <c r="M16" s="7"/>
      <c r="O16" s="7"/>
      <c r="Q16" s="7"/>
    </row>
    <row r="17" spans="1:21" s="7" customFormat="1" ht="13" x14ac:dyDescent="0.3">
      <c r="A17" s="62" t="s">
        <v>186</v>
      </c>
      <c r="B17" s="12"/>
      <c r="C17" s="12"/>
      <c r="J17" s="13"/>
      <c r="K17" s="13"/>
    </row>
    <row r="18" spans="1:21" s="7" customFormat="1" ht="15" customHeight="1" x14ac:dyDescent="0.25">
      <c r="A18" s="31" t="s">
        <v>6</v>
      </c>
      <c r="B18" s="99"/>
      <c r="C18" s="99"/>
      <c r="D18" s="100"/>
      <c r="E18" s="289" t="s">
        <v>324</v>
      </c>
      <c r="F18" s="289"/>
      <c r="G18" s="289"/>
      <c r="H18" s="289"/>
      <c r="I18" s="100"/>
      <c r="J18" s="34"/>
      <c r="K18" s="13"/>
      <c r="L18" s="34"/>
      <c r="M18" s="34"/>
      <c r="N18" s="34"/>
      <c r="O18" s="34"/>
      <c r="P18" s="34"/>
      <c r="Q18" s="34"/>
      <c r="R18" s="252">
        <v>3425508.03</v>
      </c>
      <c r="U18" s="7">
        <f>'[2]1031-LEP 2016'!$N$184</f>
        <v>26443318.43</v>
      </c>
    </row>
    <row r="19" spans="1:21" s="7" customFormat="1" ht="15" customHeight="1" x14ac:dyDescent="0.25">
      <c r="A19" s="31" t="s">
        <v>11</v>
      </c>
      <c r="B19" s="99"/>
      <c r="C19" s="99"/>
      <c r="D19" s="100"/>
      <c r="E19" s="289" t="s">
        <v>325</v>
      </c>
      <c r="F19" s="289"/>
      <c r="G19" s="289"/>
      <c r="H19" s="289"/>
      <c r="J19" s="34"/>
      <c r="K19" s="13"/>
      <c r="L19" s="34"/>
      <c r="M19" s="34"/>
      <c r="N19" s="34"/>
      <c r="O19" s="34"/>
      <c r="P19" s="34"/>
      <c r="Q19" s="34"/>
      <c r="R19" s="34">
        <v>288000</v>
      </c>
    </row>
    <row r="20" spans="1:21" s="7" customFormat="1" ht="15.75" hidden="1" customHeight="1" x14ac:dyDescent="0.25">
      <c r="A20" s="75" t="s">
        <v>13</v>
      </c>
      <c r="B20" s="99"/>
      <c r="C20" s="99"/>
      <c r="D20" s="100"/>
      <c r="E20" s="289" t="s">
        <v>326</v>
      </c>
      <c r="F20" s="289"/>
      <c r="G20" s="289"/>
      <c r="H20" s="289"/>
      <c r="J20" s="34"/>
      <c r="K20" s="13"/>
      <c r="L20" s="34"/>
      <c r="M20" s="34"/>
      <c r="N20" s="34"/>
      <c r="O20" s="34"/>
      <c r="P20" s="34"/>
      <c r="Q20" s="34"/>
      <c r="R20" s="34"/>
    </row>
    <row r="21" spans="1:21" s="7" customFormat="1" ht="15.75" hidden="1" customHeight="1" x14ac:dyDescent="0.25">
      <c r="A21" s="75" t="s">
        <v>14</v>
      </c>
      <c r="B21" s="99"/>
      <c r="C21" s="99"/>
      <c r="D21" s="100"/>
      <c r="E21" s="289" t="s">
        <v>327</v>
      </c>
      <c r="F21" s="289"/>
      <c r="G21" s="289"/>
      <c r="H21" s="289"/>
      <c r="J21" s="34"/>
      <c r="K21" s="13"/>
      <c r="L21" s="34"/>
      <c r="M21" s="34"/>
      <c r="N21" s="34"/>
      <c r="O21" s="34"/>
      <c r="P21" s="34"/>
      <c r="Q21" s="34"/>
      <c r="R21" s="34"/>
    </row>
    <row r="22" spans="1:21" s="7" customFormat="1" ht="15.75" customHeight="1" x14ac:dyDescent="0.25">
      <c r="A22" s="31" t="s">
        <v>16</v>
      </c>
      <c r="B22" s="99"/>
      <c r="C22" s="99"/>
      <c r="D22" s="100"/>
      <c r="E22" s="289" t="s">
        <v>328</v>
      </c>
      <c r="F22" s="289"/>
      <c r="G22" s="289"/>
      <c r="H22" s="289"/>
      <c r="J22" s="34"/>
      <c r="K22" s="13"/>
      <c r="L22" s="34"/>
      <c r="M22" s="34"/>
      <c r="N22" s="34"/>
      <c r="O22" s="34"/>
      <c r="P22" s="34"/>
      <c r="Q22" s="34"/>
      <c r="R22" s="34">
        <v>72000</v>
      </c>
    </row>
    <row r="23" spans="1:21" s="7" customFormat="1" ht="15.75" hidden="1" customHeight="1" x14ac:dyDescent="0.25">
      <c r="A23" s="75" t="s">
        <v>22</v>
      </c>
      <c r="B23" s="99"/>
      <c r="C23" s="99"/>
      <c r="D23" s="100"/>
      <c r="E23" s="289" t="s">
        <v>330</v>
      </c>
      <c r="F23" s="289"/>
      <c r="G23" s="289"/>
      <c r="H23" s="289"/>
      <c r="J23" s="34"/>
      <c r="K23" s="13"/>
      <c r="L23" s="34"/>
      <c r="M23" s="34"/>
      <c r="N23" s="34"/>
      <c r="O23" s="34"/>
      <c r="P23" s="34"/>
      <c r="Q23" s="34"/>
      <c r="R23" s="34"/>
    </row>
    <row r="24" spans="1:21" s="7" customFormat="1" ht="15" customHeight="1" x14ac:dyDescent="0.25">
      <c r="A24" s="31" t="s">
        <v>26</v>
      </c>
      <c r="B24" s="99"/>
      <c r="C24" s="99"/>
      <c r="D24" s="100"/>
      <c r="E24" s="289" t="s">
        <v>332</v>
      </c>
      <c r="F24" s="289"/>
      <c r="G24" s="289"/>
      <c r="H24" s="289"/>
      <c r="J24" s="34"/>
      <c r="K24" s="34"/>
      <c r="L24" s="34"/>
      <c r="M24" s="34"/>
      <c r="N24" s="34"/>
      <c r="O24" s="34"/>
      <c r="P24" s="34"/>
      <c r="Q24" s="34"/>
      <c r="R24" s="34">
        <v>285656</v>
      </c>
    </row>
    <row r="25" spans="1:21" s="7" customFormat="1" ht="15" customHeight="1" x14ac:dyDescent="0.25">
      <c r="A25" s="31" t="s">
        <v>25</v>
      </c>
      <c r="B25" s="99"/>
      <c r="C25" s="99"/>
      <c r="D25" s="100"/>
      <c r="E25" s="289" t="s">
        <v>333</v>
      </c>
      <c r="F25" s="289"/>
      <c r="G25" s="289"/>
      <c r="H25" s="289"/>
      <c r="J25" s="34"/>
      <c r="K25" s="34"/>
      <c r="L25" s="34"/>
      <c r="M25" s="34"/>
      <c r="N25" s="34"/>
      <c r="O25" s="34"/>
      <c r="P25" s="34"/>
      <c r="Q25" s="34"/>
      <c r="R25" s="34">
        <v>60000</v>
      </c>
    </row>
    <row r="26" spans="1:21" s="7" customFormat="1" ht="15" customHeight="1" x14ac:dyDescent="0.25">
      <c r="A26" s="31" t="s">
        <v>139</v>
      </c>
      <c r="B26" s="99"/>
      <c r="C26" s="99"/>
      <c r="D26" s="100"/>
      <c r="E26" s="289" t="s">
        <v>334</v>
      </c>
      <c r="F26" s="289"/>
      <c r="G26" s="289"/>
      <c r="H26" s="289"/>
      <c r="J26" s="34"/>
      <c r="K26" s="13"/>
      <c r="L26" s="34"/>
      <c r="M26" s="34"/>
      <c r="N26" s="34"/>
      <c r="O26" s="34"/>
      <c r="P26" s="34"/>
      <c r="Q26" s="34"/>
      <c r="R26" s="34">
        <v>285656</v>
      </c>
    </row>
    <row r="27" spans="1:21" s="7" customFormat="1" ht="15" customHeight="1" x14ac:dyDescent="0.25">
      <c r="A27" s="31" t="s">
        <v>249</v>
      </c>
      <c r="B27" s="99"/>
      <c r="C27" s="99"/>
      <c r="D27" s="100"/>
      <c r="E27" s="289" t="s">
        <v>335</v>
      </c>
      <c r="F27" s="289"/>
      <c r="G27" s="289"/>
      <c r="H27" s="289"/>
      <c r="J27" s="34"/>
      <c r="K27" s="34"/>
      <c r="L27" s="34"/>
      <c r="M27" s="34"/>
      <c r="N27" s="34"/>
      <c r="O27" s="34"/>
      <c r="P27" s="34"/>
      <c r="Q27" s="34"/>
      <c r="R27" s="34">
        <v>411344.64000000001</v>
      </c>
      <c r="U27" s="7">
        <f>'[2]1031-LEP 2016'!$N$193</f>
        <v>3170387.67</v>
      </c>
    </row>
    <row r="28" spans="1:21" s="7" customFormat="1" ht="15" customHeight="1" x14ac:dyDescent="0.25">
      <c r="A28" s="31" t="s">
        <v>29</v>
      </c>
      <c r="B28" s="99"/>
      <c r="C28" s="99"/>
      <c r="D28" s="100"/>
      <c r="E28" s="289" t="s">
        <v>336</v>
      </c>
      <c r="F28" s="289"/>
      <c r="G28" s="289"/>
      <c r="H28" s="289"/>
      <c r="J28" s="34"/>
      <c r="K28" s="34"/>
      <c r="L28" s="34"/>
      <c r="M28" s="34"/>
      <c r="N28" s="34"/>
      <c r="O28" s="34"/>
      <c r="P28" s="34"/>
      <c r="Q28" s="34"/>
      <c r="R28" s="34">
        <v>14400</v>
      </c>
    </row>
    <row r="29" spans="1:21" s="7" customFormat="1" ht="15" customHeight="1" x14ac:dyDescent="0.25">
      <c r="A29" s="31" t="s">
        <v>30</v>
      </c>
      <c r="B29" s="99"/>
      <c r="C29" s="99"/>
      <c r="D29" s="100"/>
      <c r="E29" s="289" t="s">
        <v>337</v>
      </c>
      <c r="F29" s="289"/>
      <c r="G29" s="289"/>
      <c r="H29" s="289"/>
      <c r="J29" s="34"/>
      <c r="K29" s="34"/>
      <c r="L29" s="34"/>
      <c r="M29" s="34"/>
      <c r="N29" s="34"/>
      <c r="O29" s="34"/>
      <c r="P29" s="34"/>
      <c r="Q29" s="34"/>
      <c r="R29" s="34">
        <v>68557.440000000002</v>
      </c>
    </row>
    <row r="30" spans="1:21" s="7" customFormat="1" ht="15" customHeight="1" x14ac:dyDescent="0.25">
      <c r="A30" s="31" t="s">
        <v>31</v>
      </c>
      <c r="B30" s="99"/>
      <c r="C30" s="99"/>
      <c r="D30" s="100"/>
      <c r="E30" s="289" t="s">
        <v>338</v>
      </c>
      <c r="F30" s="289"/>
      <c r="G30" s="289"/>
      <c r="H30" s="289"/>
      <c r="J30" s="34"/>
      <c r="K30" s="34"/>
      <c r="L30" s="34"/>
      <c r="M30" s="34"/>
      <c r="N30" s="34"/>
      <c r="O30" s="34"/>
      <c r="P30" s="34"/>
      <c r="Q30" s="34"/>
      <c r="R30" s="34">
        <v>14400</v>
      </c>
    </row>
    <row r="31" spans="1:21" s="7" customFormat="1" ht="15.75" hidden="1" customHeight="1" x14ac:dyDescent="0.25">
      <c r="A31" s="75" t="s">
        <v>32</v>
      </c>
      <c r="B31" s="99"/>
      <c r="C31" s="99"/>
      <c r="D31" s="100"/>
      <c r="E31" s="289" t="s">
        <v>339</v>
      </c>
      <c r="F31" s="289"/>
      <c r="G31" s="289"/>
      <c r="H31" s="289"/>
      <c r="J31" s="34"/>
      <c r="K31" s="34"/>
      <c r="L31" s="34"/>
      <c r="M31" s="34"/>
      <c r="N31" s="34"/>
      <c r="O31" s="34"/>
      <c r="P31" s="34"/>
      <c r="Q31" s="34"/>
      <c r="R31" s="34"/>
    </row>
    <row r="32" spans="1:21" s="7" customFormat="1" ht="15" customHeight="1" x14ac:dyDescent="0.25">
      <c r="A32" s="31" t="s">
        <v>34</v>
      </c>
      <c r="B32" s="99"/>
      <c r="C32" s="99"/>
      <c r="D32" s="100"/>
      <c r="E32" s="289" t="s">
        <v>340</v>
      </c>
      <c r="F32" s="289"/>
      <c r="G32" s="289"/>
      <c r="H32" s="289"/>
      <c r="J32" s="34"/>
      <c r="K32" s="34"/>
      <c r="L32" s="34"/>
      <c r="M32" s="34"/>
      <c r="N32" s="34"/>
      <c r="O32" s="34"/>
      <c r="P32" s="34"/>
      <c r="Q32" s="34"/>
      <c r="R32" s="34">
        <v>60000</v>
      </c>
    </row>
    <row r="33" spans="1:21" s="7" customFormat="1" hidden="1" x14ac:dyDescent="0.25">
      <c r="A33" s="75" t="s">
        <v>148</v>
      </c>
      <c r="B33" s="99"/>
      <c r="C33" s="99"/>
      <c r="D33" s="100"/>
      <c r="E33" s="100">
        <v>5</v>
      </c>
      <c r="F33" s="101" t="s">
        <v>7</v>
      </c>
      <c r="G33" s="100" t="s">
        <v>28</v>
      </c>
      <c r="H33" s="100" t="s">
        <v>63</v>
      </c>
      <c r="J33" s="34"/>
      <c r="K33" s="34"/>
      <c r="L33" s="34"/>
      <c r="M33" s="34"/>
      <c r="N33" s="34"/>
      <c r="O33" s="34"/>
      <c r="P33" s="34"/>
      <c r="Q33" s="34"/>
      <c r="R33" s="34"/>
    </row>
    <row r="34" spans="1:21" s="7" customFormat="1" ht="13" x14ac:dyDescent="0.3">
      <c r="A34" s="58" t="s">
        <v>35</v>
      </c>
      <c r="B34" s="24"/>
      <c r="C34" s="24"/>
      <c r="J34" s="138">
        <f>SUM(J18:J33)</f>
        <v>0</v>
      </c>
      <c r="K34" s="139"/>
      <c r="L34" s="138">
        <f>SUM(L18:L33)</f>
        <v>0</v>
      </c>
      <c r="M34" s="34"/>
      <c r="N34" s="138">
        <f>SUM(N18:N33)</f>
        <v>0</v>
      </c>
      <c r="O34" s="34"/>
      <c r="P34" s="138">
        <f>SUM(P18:P33)</f>
        <v>0</v>
      </c>
      <c r="Q34" s="34"/>
      <c r="R34" s="138">
        <f>SUM(R18:R33)</f>
        <v>4985522.1099999994</v>
      </c>
      <c r="U34" s="7" t="e">
        <f>#REF!+#REF!+#REF!</f>
        <v>#REF!</v>
      </c>
    </row>
    <row r="35" spans="1:21" s="7" customFormat="1" ht="13" x14ac:dyDescent="0.25">
      <c r="A35" s="17"/>
      <c r="B35" s="17"/>
      <c r="C35" s="17"/>
      <c r="J35" s="139"/>
      <c r="K35" s="139"/>
      <c r="L35" s="34"/>
      <c r="M35" s="34"/>
      <c r="N35" s="34"/>
      <c r="O35" s="34"/>
      <c r="P35" s="34"/>
      <c r="Q35" s="34"/>
      <c r="R35" s="34"/>
    </row>
    <row r="36" spans="1:21" s="7" customFormat="1" ht="13" x14ac:dyDescent="0.3">
      <c r="A36" s="62" t="s">
        <v>187</v>
      </c>
      <c r="B36" s="12"/>
      <c r="C36" s="12"/>
      <c r="J36" s="34"/>
      <c r="K36" s="34"/>
      <c r="L36" s="34"/>
      <c r="M36" s="34"/>
      <c r="N36" s="34"/>
      <c r="O36" s="34"/>
      <c r="P36" s="34"/>
      <c r="Q36" s="34"/>
      <c r="R36" s="34"/>
    </row>
    <row r="37" spans="1:21" s="7" customFormat="1" ht="15" customHeight="1" x14ac:dyDescent="0.25">
      <c r="A37" s="31" t="s">
        <v>36</v>
      </c>
      <c r="B37" s="99"/>
      <c r="C37" s="99"/>
      <c r="D37" s="100"/>
      <c r="E37" s="289" t="s">
        <v>341</v>
      </c>
      <c r="F37" s="289"/>
      <c r="G37" s="289"/>
      <c r="H37" s="289"/>
      <c r="J37" s="34"/>
      <c r="K37" s="34"/>
      <c r="L37" s="34"/>
      <c r="M37" s="34"/>
      <c r="N37" s="34">
        <f t="shared" ref="N37:N52" si="0">P37-L37</f>
        <v>0</v>
      </c>
      <c r="O37" s="34"/>
      <c r="P37" s="34"/>
      <c r="Q37" s="34"/>
      <c r="R37" s="34">
        <v>48000</v>
      </c>
    </row>
    <row r="38" spans="1:21" s="7" customFormat="1" ht="15" customHeight="1" x14ac:dyDescent="0.25">
      <c r="A38" s="31" t="s">
        <v>38</v>
      </c>
      <c r="B38" s="99"/>
      <c r="C38" s="99"/>
      <c r="E38" s="289" t="s">
        <v>343</v>
      </c>
      <c r="F38" s="289"/>
      <c r="G38" s="289"/>
      <c r="H38" s="289"/>
      <c r="J38" s="34"/>
      <c r="K38" s="34"/>
      <c r="L38" s="34"/>
      <c r="M38" s="34"/>
      <c r="N38" s="34"/>
      <c r="O38" s="34"/>
      <c r="P38" s="34"/>
      <c r="Q38" s="34"/>
      <c r="R38" s="34">
        <v>25000</v>
      </c>
    </row>
    <row r="39" spans="1:21" s="7" customFormat="1" ht="15" hidden="1" customHeight="1" x14ac:dyDescent="0.3">
      <c r="A39" s="75" t="s">
        <v>42</v>
      </c>
      <c r="B39" s="99"/>
      <c r="C39" s="99"/>
      <c r="D39" s="100"/>
      <c r="E39" s="263" t="s">
        <v>491</v>
      </c>
      <c r="F39" s="272"/>
      <c r="G39" s="272"/>
      <c r="H39" s="272"/>
      <c r="J39" s="34"/>
      <c r="K39" s="34"/>
      <c r="L39" s="34"/>
      <c r="M39" s="34"/>
      <c r="N39" s="34">
        <f t="shared" si="0"/>
        <v>0</v>
      </c>
      <c r="O39" s="34"/>
      <c r="P39" s="34"/>
      <c r="Q39" s="34"/>
      <c r="R39" s="34"/>
    </row>
    <row r="40" spans="1:21" s="7" customFormat="1" ht="15" hidden="1" customHeight="1" x14ac:dyDescent="0.3">
      <c r="A40" s="75" t="s">
        <v>87</v>
      </c>
      <c r="B40" s="99"/>
      <c r="C40" s="99"/>
      <c r="E40" s="263" t="s">
        <v>390</v>
      </c>
      <c r="F40" s="272"/>
      <c r="G40" s="272"/>
      <c r="H40" s="272"/>
      <c r="J40" s="34"/>
      <c r="K40" s="34"/>
      <c r="L40" s="34"/>
      <c r="M40" s="34"/>
      <c r="N40" s="34">
        <f t="shared" si="0"/>
        <v>0</v>
      </c>
      <c r="O40" s="34"/>
      <c r="P40" s="34"/>
      <c r="Q40" s="34"/>
      <c r="R40" s="34"/>
    </row>
    <row r="41" spans="1:21" s="7" customFormat="1" ht="15" hidden="1" customHeight="1" x14ac:dyDescent="0.3">
      <c r="A41" s="75" t="s">
        <v>149</v>
      </c>
      <c r="B41" s="99"/>
      <c r="C41" s="99"/>
      <c r="D41" s="100"/>
      <c r="E41" s="263" t="s">
        <v>391</v>
      </c>
      <c r="F41" s="272"/>
      <c r="G41" s="272"/>
      <c r="H41" s="272"/>
      <c r="J41" s="34"/>
      <c r="K41" s="35"/>
      <c r="L41" s="34"/>
      <c r="M41" s="34"/>
      <c r="N41" s="34">
        <f t="shared" si="0"/>
        <v>0</v>
      </c>
      <c r="O41" s="34"/>
      <c r="P41" s="34"/>
      <c r="Q41" s="34"/>
      <c r="R41" s="34"/>
    </row>
    <row r="42" spans="1:21" s="7" customFormat="1" ht="15" hidden="1" customHeight="1" x14ac:dyDescent="0.3">
      <c r="A42" s="75" t="s">
        <v>150</v>
      </c>
      <c r="B42" s="99"/>
      <c r="C42" s="99"/>
      <c r="D42" s="100"/>
      <c r="E42" s="263" t="s">
        <v>490</v>
      </c>
      <c r="F42" s="272"/>
      <c r="G42" s="272"/>
      <c r="H42" s="272"/>
      <c r="J42" s="34"/>
      <c r="K42" s="35"/>
      <c r="L42" s="34"/>
      <c r="M42" s="34"/>
      <c r="N42" s="34">
        <f t="shared" si="0"/>
        <v>0</v>
      </c>
      <c r="O42" s="34"/>
      <c r="P42" s="34"/>
      <c r="Q42" s="34"/>
      <c r="R42" s="34"/>
    </row>
    <row r="43" spans="1:21" s="7" customFormat="1" ht="15" hidden="1" customHeight="1" x14ac:dyDescent="0.3">
      <c r="A43" s="75" t="s">
        <v>43</v>
      </c>
      <c r="B43" s="99"/>
      <c r="C43" s="99"/>
      <c r="D43" s="100"/>
      <c r="E43" s="263" t="s">
        <v>347</v>
      </c>
      <c r="F43" s="272"/>
      <c r="G43" s="272"/>
      <c r="H43" s="272"/>
      <c r="J43" s="34"/>
      <c r="K43" s="35"/>
      <c r="L43" s="34"/>
      <c r="M43" s="34"/>
      <c r="N43" s="34">
        <f t="shared" si="0"/>
        <v>0</v>
      </c>
      <c r="O43" s="34"/>
      <c r="P43" s="34"/>
      <c r="Q43" s="34"/>
      <c r="R43" s="34"/>
    </row>
    <row r="44" spans="1:21" s="7" customFormat="1" ht="15" hidden="1" customHeight="1" x14ac:dyDescent="0.3">
      <c r="A44" s="75" t="s">
        <v>45</v>
      </c>
      <c r="B44" s="99"/>
      <c r="C44" s="99"/>
      <c r="D44" s="100"/>
      <c r="E44" s="263" t="s">
        <v>348</v>
      </c>
      <c r="F44" s="272"/>
      <c r="G44" s="272"/>
      <c r="H44" s="272"/>
      <c r="J44" s="34"/>
      <c r="K44" s="34"/>
      <c r="L44" s="34"/>
      <c r="M44" s="34"/>
      <c r="N44" s="34">
        <f t="shared" si="0"/>
        <v>0</v>
      </c>
      <c r="O44" s="34"/>
      <c r="P44" s="34"/>
      <c r="Q44" s="34"/>
      <c r="R44" s="34"/>
      <c r="U44" s="7">
        <v>41303766.329999998</v>
      </c>
    </row>
    <row r="45" spans="1:21" s="7" customFormat="1" ht="15" customHeight="1" x14ac:dyDescent="0.25">
      <c r="A45" s="31" t="s">
        <v>47</v>
      </c>
      <c r="B45" s="99"/>
      <c r="C45" s="99"/>
      <c r="E45" s="289" t="s">
        <v>349</v>
      </c>
      <c r="F45" s="289"/>
      <c r="G45" s="289"/>
      <c r="H45" s="289"/>
      <c r="J45" s="34"/>
      <c r="K45" s="34"/>
      <c r="L45" s="34"/>
      <c r="M45" s="34"/>
      <c r="N45" s="34">
        <f t="shared" si="0"/>
        <v>0</v>
      </c>
      <c r="O45" s="34"/>
      <c r="P45" s="34"/>
      <c r="Q45" s="34"/>
      <c r="R45" s="34">
        <v>25000</v>
      </c>
      <c r="U45" s="7">
        <v>25392200</v>
      </c>
    </row>
    <row r="46" spans="1:21" s="7" customFormat="1" ht="15" hidden="1" customHeight="1" x14ac:dyDescent="0.3">
      <c r="A46" s="75" t="s">
        <v>49</v>
      </c>
      <c r="B46" s="99"/>
      <c r="C46" s="99"/>
      <c r="D46" s="100"/>
      <c r="E46" s="235" t="s">
        <v>495</v>
      </c>
      <c r="F46" s="254"/>
      <c r="G46" s="254"/>
      <c r="H46" s="254"/>
      <c r="J46" s="34"/>
      <c r="K46" s="34"/>
      <c r="L46" s="34"/>
      <c r="M46" s="34"/>
      <c r="N46" s="34"/>
      <c r="O46" s="34"/>
      <c r="P46" s="34"/>
      <c r="Q46" s="34"/>
      <c r="R46" s="34"/>
      <c r="U46" s="7">
        <v>1530000</v>
      </c>
    </row>
    <row r="47" spans="1:21" s="7" customFormat="1" ht="15" hidden="1" customHeight="1" x14ac:dyDescent="0.3">
      <c r="A47" s="75" t="s">
        <v>51</v>
      </c>
      <c r="B47" s="99"/>
      <c r="C47" s="99"/>
      <c r="D47" s="100"/>
      <c r="E47" s="235" t="s">
        <v>496</v>
      </c>
      <c r="F47" s="254"/>
      <c r="G47" s="254"/>
      <c r="H47" s="254"/>
      <c r="J47" s="34"/>
      <c r="K47" s="34"/>
      <c r="L47" s="34"/>
      <c r="M47" s="34"/>
      <c r="N47" s="34"/>
      <c r="O47" s="34"/>
      <c r="P47" s="34"/>
      <c r="Q47" s="34"/>
      <c r="R47" s="34"/>
      <c r="U47" s="7">
        <f>SUM(U44:U46)</f>
        <v>68225966.329999998</v>
      </c>
    </row>
    <row r="48" spans="1:21" s="7" customFormat="1" ht="15" hidden="1" customHeight="1" x14ac:dyDescent="0.3">
      <c r="A48" s="75" t="s">
        <v>52</v>
      </c>
      <c r="B48" s="99"/>
      <c r="C48" s="99"/>
      <c r="E48" s="235" t="s">
        <v>350</v>
      </c>
      <c r="F48" s="254"/>
      <c r="G48" s="254"/>
      <c r="H48" s="254"/>
      <c r="J48" s="34"/>
      <c r="K48" s="34"/>
      <c r="L48" s="34"/>
      <c r="M48" s="34"/>
      <c r="N48" s="34">
        <f t="shared" si="0"/>
        <v>0</v>
      </c>
      <c r="O48" s="34"/>
      <c r="P48" s="34"/>
      <c r="Q48" s="34"/>
      <c r="R48" s="34"/>
    </row>
    <row r="49" spans="1:18" s="7" customFormat="1" ht="15" hidden="1" customHeight="1" x14ac:dyDescent="0.3">
      <c r="A49" s="75" t="s">
        <v>54</v>
      </c>
      <c r="B49" s="99"/>
      <c r="C49" s="99"/>
      <c r="E49" s="235" t="s">
        <v>351</v>
      </c>
      <c r="F49" s="254"/>
      <c r="G49" s="254"/>
      <c r="H49" s="254"/>
      <c r="J49" s="34"/>
      <c r="K49" s="34"/>
      <c r="L49" s="34"/>
      <c r="M49" s="34"/>
      <c r="N49" s="34"/>
      <c r="O49" s="34"/>
      <c r="P49" s="34"/>
      <c r="Q49" s="34"/>
      <c r="R49" s="34"/>
    </row>
    <row r="50" spans="1:18" s="7" customFormat="1" ht="15" customHeight="1" x14ac:dyDescent="0.25">
      <c r="A50" s="31" t="s">
        <v>67</v>
      </c>
      <c r="B50" s="99"/>
      <c r="C50" s="99"/>
      <c r="E50" s="289" t="s">
        <v>355</v>
      </c>
      <c r="F50" s="289"/>
      <c r="G50" s="289"/>
      <c r="H50" s="289"/>
      <c r="J50" s="34"/>
      <c r="K50" s="34"/>
      <c r="L50" s="34"/>
      <c r="M50" s="34"/>
      <c r="N50" s="34">
        <f t="shared" si="0"/>
        <v>0</v>
      </c>
      <c r="O50" s="34"/>
      <c r="P50" s="34"/>
      <c r="Q50" s="34"/>
      <c r="R50" s="34">
        <v>25000</v>
      </c>
    </row>
    <row r="51" spans="1:18" s="7" customFormat="1" ht="15" hidden="1" customHeight="1" x14ac:dyDescent="0.3">
      <c r="A51" s="75" t="s">
        <v>60</v>
      </c>
      <c r="B51" s="99"/>
      <c r="C51" s="99"/>
      <c r="E51" s="263" t="s">
        <v>365</v>
      </c>
      <c r="F51" s="272"/>
      <c r="G51" s="272"/>
      <c r="H51" s="272"/>
      <c r="J51" s="34"/>
      <c r="K51" s="34"/>
      <c r="L51" s="34"/>
      <c r="M51" s="34"/>
      <c r="N51" s="34">
        <f t="shared" si="0"/>
        <v>0</v>
      </c>
      <c r="O51" s="34"/>
      <c r="P51" s="34"/>
      <c r="Q51" s="34"/>
      <c r="R51" s="34"/>
    </row>
    <row r="52" spans="1:18" s="7" customFormat="1" ht="15" hidden="1" customHeight="1" x14ac:dyDescent="0.3">
      <c r="A52" s="75" t="s">
        <v>61</v>
      </c>
      <c r="B52" s="99"/>
      <c r="C52" s="99"/>
      <c r="E52" s="263" t="s">
        <v>366</v>
      </c>
      <c r="F52" s="272"/>
      <c r="G52" s="272"/>
      <c r="H52" s="272"/>
      <c r="J52" s="34"/>
      <c r="K52" s="34"/>
      <c r="L52" s="34"/>
      <c r="M52" s="34"/>
      <c r="N52" s="34">
        <f t="shared" si="0"/>
        <v>0</v>
      </c>
      <c r="O52" s="34"/>
      <c r="P52" s="34"/>
      <c r="Q52" s="34"/>
      <c r="R52" s="34"/>
    </row>
    <row r="53" spans="1:18" s="7" customFormat="1" ht="15" hidden="1" customHeight="1" x14ac:dyDescent="0.3">
      <c r="A53" s="75" t="s">
        <v>57</v>
      </c>
      <c r="B53" s="99"/>
      <c r="C53" s="99"/>
      <c r="E53" s="263" t="s">
        <v>369</v>
      </c>
      <c r="F53" s="272"/>
      <c r="G53" s="272"/>
      <c r="H53" s="272"/>
      <c r="J53" s="34"/>
      <c r="K53" s="34"/>
      <c r="L53" s="34"/>
      <c r="M53" s="34"/>
      <c r="N53" s="34">
        <f>P53-L53</f>
        <v>0</v>
      </c>
      <c r="O53" s="34"/>
      <c r="P53" s="34"/>
      <c r="Q53" s="34"/>
      <c r="R53" s="34"/>
    </row>
    <row r="54" spans="1:18" s="7" customFormat="1" ht="15" hidden="1" customHeight="1" x14ac:dyDescent="0.3">
      <c r="A54" s="75" t="s">
        <v>64</v>
      </c>
      <c r="B54" s="99"/>
      <c r="C54" s="99"/>
      <c r="E54" s="263" t="s">
        <v>370</v>
      </c>
      <c r="F54" s="272"/>
      <c r="G54" s="272"/>
      <c r="H54" s="272"/>
      <c r="J54" s="34"/>
      <c r="K54" s="34"/>
      <c r="L54" s="34"/>
      <c r="M54" s="34"/>
      <c r="N54" s="34">
        <f>P54-L54</f>
        <v>0</v>
      </c>
      <c r="O54" s="34"/>
      <c r="P54" s="34"/>
      <c r="Q54" s="34"/>
      <c r="R54" s="253"/>
    </row>
    <row r="55" spans="1:18" s="7" customFormat="1" ht="15" customHeight="1" x14ac:dyDescent="0.25">
      <c r="A55" s="31" t="s">
        <v>246</v>
      </c>
      <c r="B55" s="99"/>
      <c r="C55" s="99"/>
      <c r="E55" s="289" t="s">
        <v>372</v>
      </c>
      <c r="F55" s="289"/>
      <c r="G55" s="289"/>
      <c r="H55" s="289"/>
      <c r="J55" s="34"/>
      <c r="K55" s="34"/>
      <c r="L55" s="34"/>
      <c r="M55" s="34"/>
      <c r="N55" s="34">
        <f t="shared" ref="N55" si="1">P55-L55</f>
        <v>0</v>
      </c>
      <c r="O55" s="34"/>
      <c r="P55" s="34"/>
      <c r="Q55" s="34"/>
      <c r="R55" s="150">
        <v>212000</v>
      </c>
    </row>
    <row r="56" spans="1:18" s="7" customFormat="1" ht="18" customHeight="1" x14ac:dyDescent="0.3">
      <c r="A56" s="293" t="s">
        <v>190</v>
      </c>
      <c r="B56" s="293"/>
      <c r="C56" s="293"/>
      <c r="J56" s="138">
        <f>SUM(J37:J55)</f>
        <v>0</v>
      </c>
      <c r="K56" s="139"/>
      <c r="L56" s="138">
        <f>SUM(L37:L55)</f>
        <v>0</v>
      </c>
      <c r="M56" s="34"/>
      <c r="N56" s="138">
        <f>SUM(N37:N55)</f>
        <v>0</v>
      </c>
      <c r="O56" s="34"/>
      <c r="P56" s="138">
        <f>SUM(P37:P55)</f>
        <v>0</v>
      </c>
      <c r="Q56" s="34"/>
      <c r="R56" s="138">
        <f>SUM(R37:R55)</f>
        <v>335000</v>
      </c>
    </row>
    <row r="57" spans="1:18" s="7" customFormat="1" ht="13" hidden="1" x14ac:dyDescent="0.3">
      <c r="A57" s="19"/>
      <c r="B57" s="19"/>
      <c r="C57" s="19"/>
      <c r="J57" s="139"/>
      <c r="K57" s="139"/>
      <c r="L57" s="34"/>
      <c r="M57" s="34"/>
      <c r="N57" s="34"/>
      <c r="O57" s="34"/>
      <c r="P57" s="34"/>
      <c r="Q57" s="34"/>
      <c r="R57" s="34"/>
    </row>
    <row r="58" spans="1:18" s="7" customFormat="1" ht="13" hidden="1" x14ac:dyDescent="0.25">
      <c r="A58" s="63" t="s">
        <v>188</v>
      </c>
      <c r="J58" s="34"/>
      <c r="K58" s="34"/>
      <c r="L58" s="34"/>
      <c r="M58" s="34"/>
      <c r="N58" s="34"/>
      <c r="O58" s="34"/>
      <c r="P58" s="34"/>
      <c r="Q58" s="34"/>
      <c r="R58" s="34"/>
    </row>
    <row r="59" spans="1:18" s="7" customFormat="1" hidden="1" x14ac:dyDescent="0.25">
      <c r="A59" s="75" t="s">
        <v>108</v>
      </c>
      <c r="E59" s="100">
        <v>5</v>
      </c>
      <c r="F59" s="101" t="s">
        <v>28</v>
      </c>
      <c r="G59" s="100" t="s">
        <v>7</v>
      </c>
      <c r="H59" s="100" t="s">
        <v>17</v>
      </c>
      <c r="J59" s="34"/>
      <c r="K59" s="34"/>
      <c r="L59" s="34"/>
      <c r="M59" s="34"/>
      <c r="N59" s="34"/>
      <c r="O59" s="34"/>
      <c r="P59" s="34"/>
      <c r="Q59" s="34"/>
      <c r="R59" s="34"/>
    </row>
    <row r="60" spans="1:18" s="7" customFormat="1" hidden="1" x14ac:dyDescent="0.25">
      <c r="A60" s="75" t="s">
        <v>179</v>
      </c>
      <c r="E60" s="100">
        <v>5</v>
      </c>
      <c r="F60" s="101" t="s">
        <v>28</v>
      </c>
      <c r="G60" s="100" t="s">
        <v>7</v>
      </c>
      <c r="H60" s="100" t="s">
        <v>63</v>
      </c>
      <c r="J60" s="34"/>
      <c r="K60" s="34"/>
      <c r="L60" s="34"/>
      <c r="M60" s="34"/>
      <c r="N60" s="34"/>
      <c r="O60" s="34"/>
      <c r="P60" s="34"/>
      <c r="Q60" s="34"/>
      <c r="R60" s="34"/>
    </row>
    <row r="61" spans="1:18" s="7" customFormat="1" hidden="1" x14ac:dyDescent="0.25">
      <c r="A61" s="75" t="s">
        <v>180</v>
      </c>
      <c r="E61" s="100">
        <v>5</v>
      </c>
      <c r="F61" s="101" t="s">
        <v>28</v>
      </c>
      <c r="G61" s="100" t="s">
        <v>7</v>
      </c>
      <c r="H61" s="102" t="s">
        <v>48</v>
      </c>
      <c r="J61" s="34"/>
      <c r="K61" s="34"/>
      <c r="L61" s="34"/>
      <c r="M61" s="34"/>
      <c r="N61" s="34"/>
      <c r="O61" s="34"/>
      <c r="P61" s="34"/>
      <c r="Q61" s="34"/>
      <c r="R61" s="34"/>
    </row>
    <row r="62" spans="1:18" s="7" customFormat="1" hidden="1" x14ac:dyDescent="0.25">
      <c r="A62" s="75" t="s">
        <v>180</v>
      </c>
      <c r="E62" s="100">
        <v>5</v>
      </c>
      <c r="F62" s="101" t="s">
        <v>28</v>
      </c>
      <c r="G62" s="100" t="s">
        <v>7</v>
      </c>
      <c r="H62" s="102" t="s">
        <v>48</v>
      </c>
      <c r="J62" s="34"/>
      <c r="K62" s="34"/>
      <c r="L62" s="34"/>
      <c r="M62" s="34"/>
      <c r="N62" s="34"/>
      <c r="O62" s="34"/>
      <c r="P62" s="34"/>
      <c r="Q62" s="34"/>
      <c r="R62" s="34"/>
    </row>
    <row r="63" spans="1:18" s="7" customFormat="1" hidden="1" x14ac:dyDescent="0.25">
      <c r="A63" s="75" t="s">
        <v>181</v>
      </c>
      <c r="E63" s="100">
        <v>5</v>
      </c>
      <c r="F63" s="101" t="s">
        <v>28</v>
      </c>
      <c r="G63" s="100" t="s">
        <v>7</v>
      </c>
      <c r="H63" s="100" t="s">
        <v>10</v>
      </c>
      <c r="J63" s="34"/>
      <c r="K63" s="34"/>
      <c r="L63" s="34"/>
      <c r="M63" s="34"/>
      <c r="N63" s="34"/>
      <c r="O63" s="34"/>
      <c r="P63" s="34"/>
      <c r="Q63" s="34"/>
      <c r="R63" s="34"/>
    </row>
    <row r="64" spans="1:18" s="7" customFormat="1" hidden="1" x14ac:dyDescent="0.25">
      <c r="A64" s="75" t="s">
        <v>180</v>
      </c>
      <c r="E64" s="100">
        <v>5</v>
      </c>
      <c r="F64" s="101" t="s">
        <v>28</v>
      </c>
      <c r="G64" s="100" t="s">
        <v>7</v>
      </c>
      <c r="H64" s="102" t="s">
        <v>48</v>
      </c>
      <c r="J64" s="34"/>
      <c r="K64" s="34"/>
      <c r="L64" s="34"/>
      <c r="M64" s="34"/>
      <c r="N64" s="34"/>
      <c r="O64" s="34"/>
      <c r="P64" s="34"/>
      <c r="Q64" s="34"/>
      <c r="R64" s="34"/>
    </row>
    <row r="65" spans="1:18" s="7" customFormat="1" hidden="1" x14ac:dyDescent="0.25">
      <c r="A65" s="75" t="s">
        <v>182</v>
      </c>
      <c r="E65" s="100">
        <v>5</v>
      </c>
      <c r="F65" s="101" t="s">
        <v>28</v>
      </c>
      <c r="G65" s="100" t="s">
        <v>7</v>
      </c>
      <c r="H65" s="100" t="s">
        <v>8</v>
      </c>
      <c r="J65" s="34"/>
      <c r="K65" s="34"/>
      <c r="L65" s="34"/>
      <c r="M65" s="34"/>
      <c r="N65" s="34"/>
      <c r="O65" s="34"/>
      <c r="P65" s="34"/>
      <c r="Q65" s="34"/>
      <c r="R65" s="34"/>
    </row>
    <row r="66" spans="1:18" s="7" customFormat="1" hidden="1" x14ac:dyDescent="0.25">
      <c r="A66" s="75" t="s">
        <v>183</v>
      </c>
      <c r="E66" s="100">
        <v>5</v>
      </c>
      <c r="F66" s="101" t="s">
        <v>28</v>
      </c>
      <c r="G66" s="100" t="s">
        <v>7</v>
      </c>
      <c r="H66" s="100" t="s">
        <v>15</v>
      </c>
      <c r="J66" s="34"/>
      <c r="K66" s="34"/>
      <c r="L66" s="34"/>
      <c r="M66" s="34"/>
      <c r="N66" s="34"/>
      <c r="O66" s="34"/>
      <c r="P66" s="34"/>
      <c r="Q66" s="34"/>
      <c r="R66" s="34"/>
    </row>
    <row r="67" spans="1:18" s="7" customFormat="1" ht="13" hidden="1" x14ac:dyDescent="0.3">
      <c r="A67" s="58" t="s">
        <v>184</v>
      </c>
      <c r="J67" s="147">
        <f>SUM(J59:J66)</f>
        <v>0</v>
      </c>
      <c r="K67" s="148"/>
      <c r="L67" s="147">
        <f>SUM(L59:L66)</f>
        <v>0</v>
      </c>
      <c r="M67" s="148"/>
      <c r="N67" s="147">
        <f>SUM(N59:N66)</f>
        <v>0</v>
      </c>
      <c r="O67" s="148"/>
      <c r="P67" s="147">
        <f>SUM(P59:P66)</f>
        <v>0</v>
      </c>
      <c r="Q67" s="148"/>
      <c r="R67" s="147">
        <f>SUM(R59:R66)</f>
        <v>0</v>
      </c>
    </row>
    <row r="68" spans="1:18" s="7" customFormat="1" ht="10" customHeight="1" x14ac:dyDescent="0.25">
      <c r="J68" s="34"/>
      <c r="K68" s="34"/>
      <c r="L68" s="34"/>
      <c r="M68" s="34"/>
      <c r="N68" s="34"/>
      <c r="O68" s="34"/>
      <c r="P68" s="34"/>
      <c r="Q68" s="34"/>
      <c r="R68" s="34"/>
    </row>
    <row r="69" spans="1:18" s="7" customFormat="1" ht="13" hidden="1" x14ac:dyDescent="0.3">
      <c r="A69" s="62" t="s">
        <v>189</v>
      </c>
      <c r="B69" s="11"/>
      <c r="C69" s="11"/>
      <c r="J69" s="34"/>
      <c r="K69" s="34"/>
      <c r="L69" s="34"/>
      <c r="M69" s="34"/>
      <c r="N69" s="34"/>
      <c r="O69" s="34"/>
      <c r="P69" s="34"/>
      <c r="Q69" s="34"/>
      <c r="R69" s="34"/>
    </row>
    <row r="70" spans="1:18" s="7" customFormat="1" hidden="1" x14ac:dyDescent="0.25">
      <c r="A70" s="64" t="s">
        <v>89</v>
      </c>
      <c r="B70" s="9"/>
      <c r="C70" s="9"/>
      <c r="E70" s="100">
        <v>1</v>
      </c>
      <c r="F70" s="101" t="s">
        <v>12</v>
      </c>
      <c r="G70" s="100" t="s">
        <v>53</v>
      </c>
      <c r="H70" s="102" t="s">
        <v>10</v>
      </c>
      <c r="J70" s="34"/>
      <c r="K70" s="34"/>
      <c r="L70" s="34"/>
      <c r="M70" s="34"/>
      <c r="N70" s="34"/>
      <c r="O70" s="34"/>
      <c r="P70" s="34"/>
      <c r="Q70" s="34"/>
      <c r="R70" s="34"/>
    </row>
    <row r="71" spans="1:18" s="7" customFormat="1" hidden="1" x14ac:dyDescent="0.25">
      <c r="A71" s="75" t="s">
        <v>91</v>
      </c>
      <c r="B71" s="99"/>
      <c r="C71" s="99"/>
      <c r="E71" s="100">
        <v>1</v>
      </c>
      <c r="F71" s="101" t="s">
        <v>92</v>
      </c>
      <c r="G71" s="100" t="s">
        <v>7</v>
      </c>
      <c r="H71" s="100" t="s">
        <v>8</v>
      </c>
      <c r="J71" s="34"/>
      <c r="K71" s="34"/>
      <c r="L71" s="34"/>
      <c r="M71" s="34"/>
      <c r="N71" s="34"/>
      <c r="O71" s="34"/>
      <c r="P71" s="34"/>
      <c r="Q71" s="34"/>
      <c r="R71" s="34"/>
    </row>
    <row r="72" spans="1:18" s="7" customFormat="1" hidden="1" x14ac:dyDescent="0.25">
      <c r="A72" s="64" t="s">
        <v>89</v>
      </c>
      <c r="B72" s="99"/>
      <c r="C72" s="99"/>
      <c r="D72" s="101"/>
      <c r="E72" s="100">
        <v>1</v>
      </c>
      <c r="F72" s="101" t="s">
        <v>12</v>
      </c>
      <c r="G72" s="100" t="s">
        <v>53</v>
      </c>
      <c r="H72" s="100" t="s">
        <v>10</v>
      </c>
      <c r="J72" s="34"/>
      <c r="K72" s="34"/>
      <c r="L72" s="34"/>
      <c r="M72" s="34"/>
      <c r="N72" s="34">
        <f t="shared" ref="N72:N74" si="2">P72-L72</f>
        <v>0</v>
      </c>
      <c r="O72" s="34"/>
      <c r="P72" s="34"/>
      <c r="Q72" s="34"/>
      <c r="R72" s="34"/>
    </row>
    <row r="73" spans="1:18" s="7" customFormat="1" hidden="1" x14ac:dyDescent="0.25">
      <c r="A73" s="75" t="s">
        <v>93</v>
      </c>
      <c r="B73" s="99"/>
      <c r="C73" s="99"/>
      <c r="E73" s="100">
        <v>1</v>
      </c>
      <c r="F73" s="101" t="s">
        <v>92</v>
      </c>
      <c r="G73" s="100" t="s">
        <v>33</v>
      </c>
      <c r="H73" s="100" t="s">
        <v>8</v>
      </c>
      <c r="J73" s="34"/>
      <c r="K73" s="34"/>
      <c r="L73" s="34"/>
      <c r="M73" s="34"/>
      <c r="N73" s="34">
        <f t="shared" si="2"/>
        <v>0</v>
      </c>
      <c r="O73" s="34"/>
      <c r="P73" s="34"/>
      <c r="Q73" s="34"/>
      <c r="R73" s="34"/>
    </row>
    <row r="74" spans="1:18" s="7" customFormat="1" hidden="1" x14ac:dyDescent="0.25">
      <c r="A74" s="75" t="s">
        <v>94</v>
      </c>
      <c r="B74" s="104"/>
      <c r="C74" s="104"/>
      <c r="E74" s="100">
        <v>1</v>
      </c>
      <c r="F74" s="101" t="s">
        <v>92</v>
      </c>
      <c r="G74" s="100" t="s">
        <v>33</v>
      </c>
      <c r="H74" s="100" t="s">
        <v>48</v>
      </c>
      <c r="J74" s="34"/>
      <c r="K74" s="34"/>
      <c r="L74" s="34"/>
      <c r="M74" s="34"/>
      <c r="N74" s="34">
        <f t="shared" si="2"/>
        <v>0</v>
      </c>
      <c r="O74" s="34"/>
      <c r="P74" s="34"/>
      <c r="Q74" s="34"/>
      <c r="R74" s="34"/>
    </row>
    <row r="75" spans="1:18" s="7" customFormat="1" ht="15.5" hidden="1" x14ac:dyDescent="0.35">
      <c r="A75" s="75" t="s">
        <v>95</v>
      </c>
      <c r="B75" s="104"/>
      <c r="C75" s="104"/>
      <c r="D75" s="101"/>
      <c r="E75" s="226" t="s">
        <v>373</v>
      </c>
      <c r="F75"/>
      <c r="G75"/>
      <c r="H75"/>
      <c r="J75" s="34"/>
      <c r="K75" s="34"/>
      <c r="L75" s="34"/>
      <c r="M75" s="34"/>
      <c r="N75" s="34"/>
      <c r="O75" s="34"/>
      <c r="P75" s="34"/>
      <c r="Q75" s="34"/>
      <c r="R75" s="34"/>
    </row>
    <row r="76" spans="1:18" s="7" customFormat="1" ht="15.5" hidden="1" x14ac:dyDescent="0.35">
      <c r="A76" s="75" t="s">
        <v>99</v>
      </c>
      <c r="B76" s="99"/>
      <c r="C76" s="99"/>
      <c r="E76" s="226" t="s">
        <v>498</v>
      </c>
      <c r="F76"/>
      <c r="G76"/>
      <c r="H76"/>
      <c r="J76" s="34"/>
      <c r="K76" s="34"/>
      <c r="L76" s="34"/>
      <c r="M76" s="34"/>
      <c r="N76" s="34"/>
      <c r="O76" s="34"/>
      <c r="P76" s="34"/>
      <c r="Q76" s="34"/>
      <c r="R76" s="34"/>
    </row>
    <row r="77" spans="1:18" s="7" customFormat="1" ht="15.5" hidden="1" x14ac:dyDescent="0.35">
      <c r="A77" s="75" t="s">
        <v>106</v>
      </c>
      <c r="B77" s="99"/>
      <c r="C77" s="99"/>
      <c r="D77" s="101"/>
      <c r="E77" s="226" t="s">
        <v>499</v>
      </c>
      <c r="F77"/>
      <c r="G77"/>
      <c r="H77"/>
      <c r="J77" s="34"/>
      <c r="K77" s="34"/>
      <c r="L77" s="34"/>
      <c r="M77" s="34"/>
      <c r="N77" s="34">
        <f t="shared" ref="N77" si="3">P77-L77</f>
        <v>0</v>
      </c>
      <c r="O77" s="34"/>
      <c r="P77" s="34"/>
      <c r="Q77" s="34"/>
      <c r="R77" s="34"/>
    </row>
    <row r="78" spans="1:18" s="7" customFormat="1" hidden="1" x14ac:dyDescent="0.25">
      <c r="A78" s="75" t="s">
        <v>177</v>
      </c>
      <c r="B78" s="99"/>
      <c r="C78" s="99"/>
      <c r="D78" s="101"/>
      <c r="E78" s="100">
        <v>1</v>
      </c>
      <c r="F78" s="101" t="s">
        <v>92</v>
      </c>
      <c r="G78" s="100" t="s">
        <v>28</v>
      </c>
      <c r="H78" s="100" t="s">
        <v>8</v>
      </c>
      <c r="J78" s="34"/>
      <c r="K78" s="34"/>
      <c r="L78" s="34"/>
      <c r="M78" s="34"/>
      <c r="N78" s="34"/>
      <c r="O78" s="34"/>
      <c r="P78" s="34"/>
      <c r="Q78" s="34"/>
      <c r="R78" s="34"/>
    </row>
    <row r="79" spans="1:18" s="7" customFormat="1" hidden="1" x14ac:dyDescent="0.25">
      <c r="A79" s="75" t="s">
        <v>178</v>
      </c>
      <c r="B79" s="99"/>
      <c r="C79" s="99"/>
      <c r="D79" s="101"/>
      <c r="E79" s="100">
        <v>1</v>
      </c>
      <c r="F79" s="101" t="s">
        <v>92</v>
      </c>
      <c r="G79" s="100" t="s">
        <v>28</v>
      </c>
      <c r="H79" s="100" t="s">
        <v>44</v>
      </c>
      <c r="J79" s="34"/>
      <c r="K79" s="34"/>
      <c r="L79" s="34"/>
      <c r="M79" s="34"/>
      <c r="N79" s="34"/>
      <c r="O79" s="34"/>
      <c r="P79" s="34"/>
      <c r="Q79" s="34"/>
      <c r="R79" s="34"/>
    </row>
    <row r="80" spans="1:18" s="25" customFormat="1" ht="13" hidden="1" x14ac:dyDescent="0.3">
      <c r="A80" s="58" t="s">
        <v>107</v>
      </c>
      <c r="B80" s="24"/>
      <c r="C80" s="24"/>
      <c r="J80" s="20">
        <f>SUM(J71:J79)</f>
        <v>0</v>
      </c>
      <c r="K80" s="21"/>
      <c r="L80" s="20">
        <f>SUM(L71:L76)</f>
        <v>0</v>
      </c>
      <c r="M80" s="148"/>
      <c r="N80" s="20">
        <f>SUM(N71:N79)</f>
        <v>0</v>
      </c>
      <c r="O80" s="148"/>
      <c r="P80" s="20">
        <f>SUM(P71:P77)</f>
        <v>0</v>
      </c>
      <c r="Q80" s="148"/>
      <c r="R80" s="20">
        <f>SUM(R71:R79)</f>
        <v>0</v>
      </c>
    </row>
    <row r="81" spans="1:18" s="7" customFormat="1" hidden="1" x14ac:dyDescent="0.25">
      <c r="J81" s="34"/>
      <c r="K81" s="34"/>
      <c r="L81" s="34"/>
      <c r="M81" s="34"/>
      <c r="N81" s="34"/>
      <c r="O81" s="34"/>
      <c r="P81" s="34"/>
      <c r="Q81" s="34"/>
      <c r="R81" s="34"/>
    </row>
    <row r="82" spans="1:18" s="7" customFormat="1" ht="13.5" thickBot="1" x14ac:dyDescent="0.35">
      <c r="A82" s="11" t="s">
        <v>109</v>
      </c>
      <c r="B82" s="26"/>
      <c r="C82" s="26"/>
      <c r="J82" s="27">
        <f>J34+J56+J67+J80</f>
        <v>0</v>
      </c>
      <c r="K82" s="21"/>
      <c r="L82" s="27">
        <f>L34+L56+L67+L80</f>
        <v>0</v>
      </c>
      <c r="M82" s="34"/>
      <c r="N82" s="27">
        <f>N34+N56+N67+N80</f>
        <v>0</v>
      </c>
      <c r="O82" s="34"/>
      <c r="P82" s="27">
        <f>P34+P56+P67+P80</f>
        <v>0</v>
      </c>
      <c r="Q82" s="34"/>
      <c r="R82" s="27">
        <f>SUM(R34+R56+R80)</f>
        <v>5320522.1099999994</v>
      </c>
    </row>
    <row r="83" spans="1:18" s="7" customFormat="1" ht="13.5" thickTop="1" x14ac:dyDescent="0.3">
      <c r="A83" s="11"/>
      <c r="B83" s="26"/>
      <c r="C83" s="26"/>
      <c r="J83" s="21"/>
      <c r="K83" s="21"/>
      <c r="L83" s="21"/>
      <c r="M83" s="34"/>
      <c r="N83" s="21"/>
      <c r="O83" s="34"/>
      <c r="P83" s="21"/>
      <c r="Q83" s="34"/>
      <c r="R83" s="21"/>
    </row>
    <row r="84" spans="1:18" s="7" customFormat="1" x14ac:dyDescent="0.25">
      <c r="A84" s="29"/>
      <c r="B84" s="29"/>
      <c r="C84" s="29"/>
      <c r="D84" s="32"/>
      <c r="E84" s="29"/>
      <c r="F84" s="29"/>
      <c r="H84" s="33"/>
      <c r="I84" s="33"/>
      <c r="J84" s="33"/>
      <c r="K84" s="33"/>
      <c r="L84" s="33"/>
      <c r="M84" s="33"/>
    </row>
    <row r="85" spans="1:18" ht="15.5" x14ac:dyDescent="0.35">
      <c r="A85" s="227" t="s">
        <v>132</v>
      </c>
      <c r="B85"/>
      <c r="C85"/>
      <c r="D85" s="31"/>
      <c r="E85" s="30"/>
      <c r="G85" s="29"/>
      <c r="I85" s="29"/>
      <c r="J85" s="227" t="s">
        <v>262</v>
      </c>
      <c r="K85"/>
      <c r="L85"/>
      <c r="M85" s="42"/>
      <c r="N85" s="44"/>
      <c r="O85" s="44"/>
      <c r="P85" s="223" t="s">
        <v>134</v>
      </c>
      <c r="Q85"/>
      <c r="R85"/>
    </row>
    <row r="86" spans="1:18" x14ac:dyDescent="0.25">
      <c r="A86" s="45"/>
      <c r="D86" s="31"/>
      <c r="E86" s="46"/>
      <c r="G86" s="29"/>
      <c r="I86" s="29"/>
      <c r="J86" s="227"/>
      <c r="M86" s="227"/>
      <c r="N86" s="34"/>
      <c r="O86" s="34"/>
      <c r="P86" s="46"/>
    </row>
    <row r="87" spans="1:18" x14ac:dyDescent="0.25">
      <c r="A87" s="45"/>
      <c r="D87" s="31"/>
      <c r="E87" s="46"/>
      <c r="G87" s="29"/>
      <c r="I87" s="29"/>
      <c r="J87" s="227"/>
      <c r="M87" s="227"/>
      <c r="N87" s="34"/>
      <c r="O87" s="34"/>
      <c r="P87" s="46"/>
    </row>
    <row r="88" spans="1:18" x14ac:dyDescent="0.25">
      <c r="A88" s="47"/>
      <c r="D88" s="29"/>
      <c r="E88" s="48"/>
      <c r="G88" s="29"/>
      <c r="I88" s="29"/>
      <c r="J88" s="29"/>
      <c r="M88" s="29"/>
      <c r="P88" s="48"/>
    </row>
    <row r="89" spans="1:18" ht="15.5" x14ac:dyDescent="0.35">
      <c r="A89" s="228" t="s">
        <v>263</v>
      </c>
      <c r="B89"/>
      <c r="C89"/>
      <c r="D89" s="50"/>
      <c r="E89" s="51"/>
      <c r="G89" s="29"/>
      <c r="I89" s="29"/>
      <c r="J89" s="228" t="s">
        <v>274</v>
      </c>
      <c r="K89"/>
      <c r="L89"/>
      <c r="M89" s="52"/>
      <c r="N89" s="54"/>
      <c r="O89" s="54"/>
      <c r="P89" s="224" t="s">
        <v>136</v>
      </c>
      <c r="Q89"/>
      <c r="R89"/>
    </row>
    <row r="90" spans="1:18" ht="15.5" x14ac:dyDescent="0.35">
      <c r="A90" s="227" t="s">
        <v>315</v>
      </c>
      <c r="B90"/>
      <c r="C90"/>
      <c r="D90" s="29"/>
      <c r="E90" s="30"/>
      <c r="G90" s="29"/>
      <c r="I90" s="29"/>
      <c r="J90" s="227" t="s">
        <v>255</v>
      </c>
      <c r="K90"/>
      <c r="L90"/>
      <c r="M90" s="31"/>
      <c r="N90" s="33"/>
      <c r="O90" s="33"/>
      <c r="P90" s="225" t="s">
        <v>138</v>
      </c>
      <c r="Q90"/>
      <c r="R90"/>
    </row>
  </sheetData>
  <customSheetViews>
    <customSheetView guid="{DE3A1FFE-44A0-41BD-98AB-2A2226968564}" hiddenRows="1" topLeftCell="A13">
      <selection activeCell="R31" sqref="R31"/>
      <pageMargins left="0.7" right="0.7" top="0.75" bottom="0.75" header="0.3" footer="0.3"/>
    </customSheetView>
    <customSheetView guid="{EE975321-C15E-44A7-AFC6-A307116A4F6E}" hiddenRows="1" topLeftCell="A13">
      <selection activeCell="R31" sqref="R31"/>
      <pageMargins left="0.7" right="0.7" top="0.75" bottom="0.75" header="0.3" footer="0.3"/>
    </customSheetView>
    <customSheetView guid="{1998FCB8-1FEB-4076-ACE6-A225EE4366B3}" hiddenRows="1" topLeftCell="A13">
      <selection activeCell="R31" sqref="R31"/>
      <pageMargins left="0.7" right="0.7" top="0.75" bottom="0.75" header="0.3" footer="0.3"/>
    </customSheetView>
  </customSheetViews>
  <mergeCells count="29">
    <mergeCell ref="E29:H29"/>
    <mergeCell ref="E18:H18"/>
    <mergeCell ref="E19:H19"/>
    <mergeCell ref="E20:H20"/>
    <mergeCell ref="E21:H21"/>
    <mergeCell ref="E22:H22"/>
    <mergeCell ref="E23:H23"/>
    <mergeCell ref="A3:S3"/>
    <mergeCell ref="A4:S4"/>
    <mergeCell ref="L11:P11"/>
    <mergeCell ref="P12:P14"/>
    <mergeCell ref="A13:C13"/>
    <mergeCell ref="E13:H13"/>
    <mergeCell ref="E15:H15"/>
    <mergeCell ref="A56:C56"/>
    <mergeCell ref="E37:H37"/>
    <mergeCell ref="E38:H38"/>
    <mergeCell ref="E45:H45"/>
    <mergeCell ref="E50:H50"/>
    <mergeCell ref="E55:H55"/>
    <mergeCell ref="E30:H30"/>
    <mergeCell ref="E31:H31"/>
    <mergeCell ref="E32:H32"/>
    <mergeCell ref="A15:C15"/>
    <mergeCell ref="E24:H24"/>
    <mergeCell ref="E25:H25"/>
    <mergeCell ref="E26:H26"/>
    <mergeCell ref="E27:H27"/>
    <mergeCell ref="E28:H28"/>
  </mergeCells>
  <printOptions horizontalCentered="1"/>
  <pageMargins left="0.75" right="0.5" top="1" bottom="1" header="0.75" footer="0.5"/>
  <pageSetup paperSize="5" scale="90" orientation="landscape" horizontalDpi="1200" verticalDpi="1200" r:id="rId1"/>
  <headerFooter>
    <oddFooter>&amp;C&amp;"Arial Narrow,Regular"&amp;9Page &amp;P of &amp;N</oddFooter>
  </headerFooter>
  <rowBreaks count="1" manualBreakCount="1">
    <brk id="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73</vt:i4>
      </vt:variant>
    </vt:vector>
  </HeadingPairs>
  <TitlesOfParts>
    <vt:vector size="111" baseType="lpstr">
      <vt:lpstr>1011</vt:lpstr>
      <vt:lpstr>1011 GPS</vt:lpstr>
      <vt:lpstr>1011 SS</vt:lpstr>
      <vt:lpstr>1011 ES</vt:lpstr>
      <vt:lpstr>1021</vt:lpstr>
      <vt:lpstr>1022</vt:lpstr>
      <vt:lpstr>1031</vt:lpstr>
      <vt:lpstr>1031 GPS</vt:lpstr>
      <vt:lpstr>1031 SS</vt:lpstr>
      <vt:lpstr>1031 ES</vt:lpstr>
      <vt:lpstr>1032</vt:lpstr>
      <vt:lpstr>1041</vt:lpstr>
      <vt:lpstr>1061</vt:lpstr>
      <vt:lpstr>1071</vt:lpstr>
      <vt:lpstr>1081</vt:lpstr>
      <vt:lpstr>1091</vt:lpstr>
      <vt:lpstr>1101</vt:lpstr>
      <vt:lpstr>1111</vt:lpstr>
      <vt:lpstr>1131</vt:lpstr>
      <vt:lpstr>7611</vt:lpstr>
      <vt:lpstr>8711</vt:lpstr>
      <vt:lpstr>8721</vt:lpstr>
      <vt:lpstr>8751</vt:lpstr>
      <vt:lpstr>4421</vt:lpstr>
      <vt:lpstr>4411</vt:lpstr>
      <vt:lpstr>3361 (1)</vt:lpstr>
      <vt:lpstr>3361 (2)</vt:lpstr>
      <vt:lpstr>1999-18-17-GPS</vt:lpstr>
      <vt:lpstr>GF-Infra Social 3999-49-69</vt:lpstr>
      <vt:lpstr>GF-Infra Economic 8752-53</vt:lpstr>
      <vt:lpstr>20% Social 4918-6918</vt:lpstr>
      <vt:lpstr>20% Economic 8918</vt:lpstr>
      <vt:lpstr>1201</vt:lpstr>
      <vt:lpstr>9991 (BGP)</vt:lpstr>
      <vt:lpstr>9940</vt:lpstr>
      <vt:lpstr>9999</vt:lpstr>
      <vt:lpstr>Summary</vt:lpstr>
      <vt:lpstr>FORM 1 - SUMMARY</vt:lpstr>
      <vt:lpstr>'1011'!Print_Area</vt:lpstr>
      <vt:lpstr>'1011 ES'!Print_Area</vt:lpstr>
      <vt:lpstr>'1011 GPS'!Print_Area</vt:lpstr>
      <vt:lpstr>'1011 SS'!Print_Area</vt:lpstr>
      <vt:lpstr>'1021'!Print_Area</vt:lpstr>
      <vt:lpstr>'1022'!Print_Area</vt:lpstr>
      <vt:lpstr>'1031'!Print_Area</vt:lpstr>
      <vt:lpstr>'1031 ES'!Print_Area</vt:lpstr>
      <vt:lpstr>'1031 GPS'!Print_Area</vt:lpstr>
      <vt:lpstr>'1031 SS'!Print_Area</vt:lpstr>
      <vt:lpstr>'1032'!Print_Area</vt:lpstr>
      <vt:lpstr>'1041'!Print_Area</vt:lpstr>
      <vt:lpstr>'1061'!Print_Area</vt:lpstr>
      <vt:lpstr>'1071'!Print_Area</vt:lpstr>
      <vt:lpstr>'1081'!Print_Area</vt:lpstr>
      <vt:lpstr>'1091'!Print_Area</vt:lpstr>
      <vt:lpstr>'1101'!Print_Area</vt:lpstr>
      <vt:lpstr>'1111'!Print_Area</vt:lpstr>
      <vt:lpstr>'1131'!Print_Area</vt:lpstr>
      <vt:lpstr>'1201'!Print_Area</vt:lpstr>
      <vt:lpstr>'1999-18-17-GPS'!Print_Area</vt:lpstr>
      <vt:lpstr>'20% Economic 8918'!Print_Area</vt:lpstr>
      <vt:lpstr>'20% Social 4918-6918'!Print_Area</vt:lpstr>
      <vt:lpstr>'3361 (1)'!Print_Area</vt:lpstr>
      <vt:lpstr>'3361 (2)'!Print_Area</vt:lpstr>
      <vt:lpstr>'4411'!Print_Area</vt:lpstr>
      <vt:lpstr>'4421'!Print_Area</vt:lpstr>
      <vt:lpstr>'7611'!Print_Area</vt:lpstr>
      <vt:lpstr>'8711'!Print_Area</vt:lpstr>
      <vt:lpstr>'8721'!Print_Area</vt:lpstr>
      <vt:lpstr>'8751'!Print_Area</vt:lpstr>
      <vt:lpstr>'9940'!Print_Area</vt:lpstr>
      <vt:lpstr>'9991 (BGP)'!Print_Area</vt:lpstr>
      <vt:lpstr>'9999'!Print_Area</vt:lpstr>
      <vt:lpstr>'FORM 1 - SUMMARY'!Print_Area</vt:lpstr>
      <vt:lpstr>'GF-Infra Economic 8752-53'!Print_Area</vt:lpstr>
      <vt:lpstr>'GF-Infra Social 3999-49-69'!Print_Area</vt:lpstr>
      <vt:lpstr>'1011'!Print_Titles</vt:lpstr>
      <vt:lpstr>'1011 ES'!Print_Titles</vt:lpstr>
      <vt:lpstr>'1011 GPS'!Print_Titles</vt:lpstr>
      <vt:lpstr>'1011 SS'!Print_Titles</vt:lpstr>
      <vt:lpstr>'1021'!Print_Titles</vt:lpstr>
      <vt:lpstr>'1022'!Print_Titles</vt:lpstr>
      <vt:lpstr>'1031'!Print_Titles</vt:lpstr>
      <vt:lpstr>'1031 ES'!Print_Titles</vt:lpstr>
      <vt:lpstr>'1031 GPS'!Print_Titles</vt:lpstr>
      <vt:lpstr>'1031 SS'!Print_Titles</vt:lpstr>
      <vt:lpstr>'1032'!Print_Titles</vt:lpstr>
      <vt:lpstr>'1041'!Print_Titles</vt:lpstr>
      <vt:lpstr>'1061'!Print_Titles</vt:lpstr>
      <vt:lpstr>'1071'!Print_Titles</vt:lpstr>
      <vt:lpstr>'1081'!Print_Titles</vt:lpstr>
      <vt:lpstr>'1091'!Print_Titles</vt:lpstr>
      <vt:lpstr>'1101'!Print_Titles</vt:lpstr>
      <vt:lpstr>'1111'!Print_Titles</vt:lpstr>
      <vt:lpstr>'1131'!Print_Titles</vt:lpstr>
      <vt:lpstr>'1201'!Print_Titles</vt:lpstr>
      <vt:lpstr>'1999-18-17-GPS'!Print_Titles</vt:lpstr>
      <vt:lpstr>'20% Economic 8918'!Print_Titles</vt:lpstr>
      <vt:lpstr>'20% Social 4918-6918'!Print_Titles</vt:lpstr>
      <vt:lpstr>'3361 (1)'!Print_Titles</vt:lpstr>
      <vt:lpstr>'3361 (2)'!Print_Titles</vt:lpstr>
      <vt:lpstr>'4411'!Print_Titles</vt:lpstr>
      <vt:lpstr>'4421'!Print_Titles</vt:lpstr>
      <vt:lpstr>'7611'!Print_Titles</vt:lpstr>
      <vt:lpstr>'8711'!Print_Titles</vt:lpstr>
      <vt:lpstr>'8721'!Print_Titles</vt:lpstr>
      <vt:lpstr>'8751'!Print_Titles</vt:lpstr>
      <vt:lpstr>'9940'!Print_Titles</vt:lpstr>
      <vt:lpstr>'9991 (BGP)'!Print_Titles</vt:lpstr>
      <vt:lpstr>'9999'!Print_Titles</vt:lpstr>
      <vt:lpstr>'GF-Infra Economic 8752-53'!Print_Titles</vt:lpstr>
      <vt:lpstr>'GF-Infra Social 3999-49-69'!Print_Titles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PPDO</cp:lastModifiedBy>
  <cp:lastPrinted>2021-11-29T07:30:53Z</cp:lastPrinted>
  <dcterms:created xsi:type="dcterms:W3CDTF">2016-07-12T02:13:36Z</dcterms:created>
  <dcterms:modified xsi:type="dcterms:W3CDTF">2022-02-09T06:24:39Z</dcterms:modified>
</cp:coreProperties>
</file>